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плани 2023, 2024, 2025\Фінплан 2023\2023\"/>
    </mc:Choice>
  </mc:AlternateContent>
  <workbookProtection workbookAlgorithmName="SHA-512" workbookHashValue="RMbHiEHvxp3nd65iOyAmxtEw6uGM+UBKY7jbjjE+7mjCeRNnumKKr0KegSEc/dkHUHOL6SMxMC2KNgPwT2lpqQ==" workbookSaltValue="X/BjjooxyfAubKlnYsMl5w==" workbookSpinCount="100000" lockStructure="1"/>
  <bookViews>
    <workbookView xWindow="0" yWindow="0" windowWidth="19320" windowHeight="11796" tabRatio="915" firstSheet="7" activeTab="14"/>
  </bookViews>
  <sheets>
    <sheet name="Осн. фін. пок." sheetId="14" r:id="rId1"/>
    <sheet name="I. Фін результат" sheetId="2" r:id="rId2"/>
    <sheet name="Розшифровка фінрезультати" sheetId="21" r:id="rId3"/>
    <sheet name="ІІ. Розр. з бюджетом" sheetId="19" r:id="rId4"/>
    <sheet name="Розшифровка з розр з бюджет" sheetId="25" r:id="rId5"/>
    <sheet name="ІІІ. Рух грош. коштів" sheetId="18" r:id="rId6"/>
    <sheet name="Розшифровка до Руху" sheetId="22" r:id="rId7"/>
    <sheet name="IV. Кап. інвестиції" sheetId="3" r:id="rId8"/>
    <sheet name="Розшифровка до капівидатків" sheetId="23" r:id="rId9"/>
    <sheet name=" V. Коефіцієнти" sheetId="11" r:id="rId10"/>
    <sheet name="6.1. Інша інфо_1" sheetId="10" r:id="rId11"/>
    <sheet name="6.2. Інша інфо_2" sheetId="9" r:id="rId12"/>
    <sheet name="VII Статутн. капіт" sheetId="20" r:id="rId13"/>
    <sheet name="Розшифровка до Статутного" sheetId="24" r:id="rId14"/>
    <sheet name="Аналіз 2023" sheetId="2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 localSheetId="14">[6]Inform!$E$6</definedName>
    <definedName name="ClDate">[6]Inform!$E$6</definedName>
    <definedName name="ClDate_21">[7]Inform!$E$6</definedName>
    <definedName name="ClDate_25">[7]Inform!$E$6</definedName>
    <definedName name="ClDate_6" localSheetId="14">[8]Inform!$E$6</definedName>
    <definedName name="ClDate_6">[8]Inform!$E$6</definedName>
    <definedName name="CompName" localSheetId="14">[6]Inform!$F$2</definedName>
    <definedName name="CompName">[6]Inform!$F$2</definedName>
    <definedName name="CompName_21">[7]Inform!$F$2</definedName>
    <definedName name="CompName_25">[7]Inform!$F$2</definedName>
    <definedName name="CompName_6" localSheetId="14">[8]Inform!$F$2</definedName>
    <definedName name="CompName_6">[8]Inform!$F$2</definedName>
    <definedName name="CompNameE" localSheetId="14">[6]Inform!$G$2</definedName>
    <definedName name="CompNameE">[6]Inform!$G$2</definedName>
    <definedName name="CompNameE_21">[7]Inform!$G$2</definedName>
    <definedName name="CompNameE_25">[7]Inform!$G$2</definedName>
    <definedName name="CompNameE_6" localSheetId="14">[8]Inform!$G$2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 localSheetId="14">[14]Лист1!$A$1</definedName>
    <definedName name="LastItem">[14]Лист1!$A$1</definedName>
    <definedName name="Load">'[15]МТР Газ України'!$B$4</definedName>
    <definedName name="Load_ID" localSheetId="14">'[16]МТР Газ України'!$B$4</definedName>
    <definedName name="Load_ID">'[16]МТР Газ України'!$B$4</definedName>
    <definedName name="Load_ID_10" localSheetId="14">'[17]7  Інші витрати'!#REF!</definedName>
    <definedName name="Load_ID_10">'[17]7  Інші витрати'!#REF!</definedName>
    <definedName name="Load_ID_11" localSheetId="14">'[18]МТР Газ України'!$B$4</definedName>
    <definedName name="Load_ID_11">'[18]МТР Газ України'!$B$4</definedName>
    <definedName name="Load_ID_12" localSheetId="14">'[18]МТР Газ України'!$B$4</definedName>
    <definedName name="Load_ID_12">'[18]МТР Газ України'!$B$4</definedName>
    <definedName name="Load_ID_13" localSheetId="14">'[18]МТР Газ України'!$B$4</definedName>
    <definedName name="Load_ID_13">'[18]МТР Газ України'!$B$4</definedName>
    <definedName name="Load_ID_14" localSheetId="14">'[18]МТР Газ України'!$B$4</definedName>
    <definedName name="Load_ID_14">'[18]МТР Газ України'!$B$4</definedName>
    <definedName name="Load_ID_15" localSheetId="14">'[18]МТР Газ України'!$B$4</definedName>
    <definedName name="Load_ID_15">'[18]МТР Газ України'!$B$4</definedName>
    <definedName name="Load_ID_16" localSheetId="14">'[18]МТР Газ України'!$B$4</definedName>
    <definedName name="Load_ID_16">'[18]МТР Газ України'!$B$4</definedName>
    <definedName name="Load_ID_17" localSheetId="14">'[18]МТР Газ України'!$B$4</definedName>
    <definedName name="Load_ID_17">'[18]МТР Газ України'!$B$4</definedName>
    <definedName name="Load_ID_18" localSheetId="14">'[19]МТР Газ України'!$B$4</definedName>
    <definedName name="Load_ID_18">'[19]МТР Газ України'!$B$4</definedName>
    <definedName name="Load_ID_19" localSheetId="14">'[20]МТР Газ України'!$B$4</definedName>
    <definedName name="Load_ID_19">'[20]МТР Газ України'!$B$4</definedName>
    <definedName name="Load_ID_20" localSheetId="14">'[19]МТР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 localSheetId="14">'[20]МТР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 localSheetId="14">'[18]МТР Газ України'!$B$4</definedName>
    <definedName name="Load_ID_6">'[18]МТР Газ України'!$B$4</definedName>
    <definedName name="OpDate" localSheetId="14">[6]Inform!$E$5</definedName>
    <definedName name="OpDate">[6]Inform!$E$5</definedName>
    <definedName name="OpDate_21">[7]Inform!$E$5</definedName>
    <definedName name="OpDate_25">[7]Inform!$E$5</definedName>
    <definedName name="OpDate_6" localSheetId="14">[8]Inform!$E$5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14">[14]!ShowFil</definedName>
    <definedName name="ShowFil">[14]!ShowFil</definedName>
    <definedName name="SU_ID" localSheetId="14">#REF!</definedName>
    <definedName name="SU_ID">#REF!</definedName>
    <definedName name="Time_ID" localSheetId="14">'[16]МТР Газ України'!$B$1</definedName>
    <definedName name="Time_ID">'[16]МТР Газ України'!$B$1</definedName>
    <definedName name="Time_ID_10" localSheetId="14">'[17]7  Інші витрати'!#REF!</definedName>
    <definedName name="Time_ID_10">'[17]7  Інші витрати'!#REF!</definedName>
    <definedName name="Time_ID_11" localSheetId="14">'[18]МТР Газ України'!$B$1</definedName>
    <definedName name="Time_ID_11">'[18]МТР Газ України'!$B$1</definedName>
    <definedName name="Time_ID_12" localSheetId="14">'[18]МТР Газ України'!$B$1</definedName>
    <definedName name="Time_ID_12">'[18]МТР Газ України'!$B$1</definedName>
    <definedName name="Time_ID_13" localSheetId="14">'[18]МТР Газ України'!$B$1</definedName>
    <definedName name="Time_ID_13">'[18]МТР Газ України'!$B$1</definedName>
    <definedName name="Time_ID_14" localSheetId="14">'[18]МТР Газ України'!$B$1</definedName>
    <definedName name="Time_ID_14">'[18]МТР Газ України'!$B$1</definedName>
    <definedName name="Time_ID_15" localSheetId="14">'[18]МТР Газ України'!$B$1</definedName>
    <definedName name="Time_ID_15">'[18]МТР Газ України'!$B$1</definedName>
    <definedName name="Time_ID_16" localSheetId="14">'[18]МТР Газ України'!$B$1</definedName>
    <definedName name="Time_ID_16">'[18]МТР Газ України'!$B$1</definedName>
    <definedName name="Time_ID_17" localSheetId="14">'[18]МТР Газ України'!$B$1</definedName>
    <definedName name="Time_ID_17">'[18]МТР Газ України'!$B$1</definedName>
    <definedName name="Time_ID_18" localSheetId="14">'[19]МТР Газ України'!$B$1</definedName>
    <definedName name="Time_ID_18">'[19]МТР Газ України'!$B$1</definedName>
    <definedName name="Time_ID_19" localSheetId="14">'[20]МТР Газ України'!$B$1</definedName>
    <definedName name="Time_ID_19">'[20]МТР Газ України'!$B$1</definedName>
    <definedName name="Time_ID_20" localSheetId="14">'[19]МТР Газ України'!$B$1</definedName>
    <definedName name="Time_ID_20">'[19]МТР Газ України'!$B$1</definedName>
    <definedName name="Time_ID_21">'[21]МТР Газ України'!$B$1</definedName>
    <definedName name="Time_ID_23" localSheetId="14">'[20]МТР Газ України'!$B$1</definedName>
    <definedName name="Time_ID_23">'[20]МТР Газ України'!$B$1</definedName>
    <definedName name="Time_ID_25">'[21]МТР Газ України'!$B$1</definedName>
    <definedName name="Time_ID_6" localSheetId="14">'[18]МТР Газ України'!$B$1</definedName>
    <definedName name="Time_ID_6">'[18]МТР Газ України'!$B$1</definedName>
    <definedName name="Time_ID0" localSheetId="14">'[16]МТР Газ України'!$F$1</definedName>
    <definedName name="Time_ID0">'[16]МТР Газ України'!$F$1</definedName>
    <definedName name="Time_ID0_10" localSheetId="14">'[17]7  Інші витрати'!#REF!</definedName>
    <definedName name="Time_ID0_10">'[17]7  Інші витрати'!#REF!</definedName>
    <definedName name="Time_ID0_11" localSheetId="14">'[18]МТР Газ України'!$F$1</definedName>
    <definedName name="Time_ID0_11">'[18]МТР Газ України'!$F$1</definedName>
    <definedName name="Time_ID0_12" localSheetId="14">'[18]МТР Газ України'!$F$1</definedName>
    <definedName name="Time_ID0_12">'[18]МТР Газ України'!$F$1</definedName>
    <definedName name="Time_ID0_13" localSheetId="14">'[18]МТР Газ України'!$F$1</definedName>
    <definedName name="Time_ID0_13">'[18]МТР Газ України'!$F$1</definedName>
    <definedName name="Time_ID0_14" localSheetId="14">'[18]МТР Газ України'!$F$1</definedName>
    <definedName name="Time_ID0_14">'[18]МТР Газ України'!$F$1</definedName>
    <definedName name="Time_ID0_15" localSheetId="14">'[18]МТР Газ України'!$F$1</definedName>
    <definedName name="Time_ID0_15">'[18]МТР Газ України'!$F$1</definedName>
    <definedName name="Time_ID0_16" localSheetId="14">'[18]МТР Газ України'!$F$1</definedName>
    <definedName name="Time_ID0_16">'[18]МТР Газ України'!$F$1</definedName>
    <definedName name="Time_ID0_17" localSheetId="14">'[18]МТР Газ України'!$F$1</definedName>
    <definedName name="Time_ID0_17">'[18]МТР Газ України'!$F$1</definedName>
    <definedName name="Time_ID0_18" localSheetId="14">'[19]МТР Газ України'!$F$1</definedName>
    <definedName name="Time_ID0_18">'[19]МТР Газ України'!$F$1</definedName>
    <definedName name="Time_ID0_19" localSheetId="14">'[20]МТР Газ України'!$F$1</definedName>
    <definedName name="Time_ID0_19">'[20]МТР Газ України'!$F$1</definedName>
    <definedName name="Time_ID0_20" localSheetId="14">'[19]МТР Газ України'!$F$1</definedName>
    <definedName name="Time_ID0_20">'[19]МТР Газ України'!$F$1</definedName>
    <definedName name="Time_ID0_21">'[21]МТР Газ України'!$F$1</definedName>
    <definedName name="Time_ID0_23" localSheetId="14">'[20]МТР Газ України'!$F$1</definedName>
    <definedName name="Time_ID0_23">'[20]МТР Газ України'!$F$1</definedName>
    <definedName name="Time_ID0_25">'[21]МТР Газ України'!$F$1</definedName>
    <definedName name="Time_ID0_6" localSheetId="14">'[18]МТР Газ України'!$F$1</definedName>
    <definedName name="Time_ID0_6">'[18]МТР Газ України'!$F$1</definedName>
    <definedName name="ttttttt">#REF!</definedName>
    <definedName name="Unit" localSheetId="14">[6]Inform!$E$38</definedName>
    <definedName name="Unit">[6]Inform!$E$38</definedName>
    <definedName name="Unit_21">[7]Inform!$E$38</definedName>
    <definedName name="Unit_25">[7]Inform!$E$38</definedName>
    <definedName name="Unit_6" localSheetId="14">[8]Inform!$E$38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9">' V. Коефіцієнти'!$5:$5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пок.'!$21:$23</definedName>
    <definedName name="_xlnm.Print_Titles" localSheetId="8">'Розшифровка до капівидатків'!$4:$5</definedName>
    <definedName name="_xlnm.Print_Titles" localSheetId="6">'Розшифровка до Руху'!$4:$5</definedName>
    <definedName name="_xlnm.Print_Titles" localSheetId="4">'Розшифровка з розр з бюджет'!$4:$5</definedName>
    <definedName name="_xlnm.Print_Titles" localSheetId="2">'Розшифровка фінрезультати'!$4:$5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 localSheetId="14">'[30]7  Інші витрати'!#REF!</definedName>
    <definedName name="іваіа">'[30]7  Інші витрати'!#REF!</definedName>
    <definedName name="іваф" localSheetId="14">#REF!</definedName>
    <definedName name="іваф">#REF!</definedName>
    <definedName name="івів">'[12]МТР Газ України'!$B$1</definedName>
    <definedName name="іцу">[23]Inform!$G$2</definedName>
    <definedName name="йуц" localSheetId="14">#REF!</definedName>
    <definedName name="йуц">#REF!</definedName>
    <definedName name="йцу" localSheetId="14">#REF!</definedName>
    <definedName name="йцу">#REF!</definedName>
    <definedName name="йцуйй" localSheetId="14">#REF!</definedName>
    <definedName name="йцуйй">#REF!</definedName>
    <definedName name="йцукц" localSheetId="14">'[30]7  Інші витрати'!#REF!</definedName>
    <definedName name="йцукц">'[30]7  Інші витрати'!#REF!</definedName>
    <definedName name="КЕ" localSheetId="14">#REF!</definedName>
    <definedName name="КЕ">#REF!</definedName>
    <definedName name="КЕ___0" localSheetId="14">#REF!</definedName>
    <definedName name="КЕ___0">#REF!</definedName>
    <definedName name="КЕ_22" localSheetId="14">#REF!</definedName>
    <definedName name="КЕ_22">#REF!</definedName>
    <definedName name="КЕ_26">#REF!</definedName>
    <definedName name="кен">#REF!</definedName>
    <definedName name="л">#REF!</definedName>
    <definedName name="_xlnm.Print_Area" localSheetId="9">' V. Коефіцієнти'!$A$1:$H$24</definedName>
    <definedName name="_xlnm.Print_Area" localSheetId="10">'6.1. Інша інфо_1'!$A$1:$O$79</definedName>
    <definedName name="_xlnm.Print_Area" localSheetId="11">'6.2. Інша інфо_2'!$A$1:$AF$59</definedName>
    <definedName name="_xlnm.Print_Area" localSheetId="1">'I. Фін результат'!$A$1:$I$99</definedName>
    <definedName name="_xlnm.Print_Area" localSheetId="7">'IV. Кап. інвестиції'!$A$1:$H$18</definedName>
    <definedName name="_xlnm.Print_Area" localSheetId="12">'VII Статутн. капіт'!$A$1:$H$17</definedName>
    <definedName name="_xlnm.Print_Area" localSheetId="14">'Аналіз 2023'!$A$1:$H$143</definedName>
    <definedName name="_xlnm.Print_Area" localSheetId="3">'ІІ. Розр. з бюджетом'!$A$1:$H$49</definedName>
    <definedName name="_xlnm.Print_Area" localSheetId="5">'ІІІ. Рух грош. коштів'!$A$1:$H$71</definedName>
    <definedName name="_xlnm.Print_Area" localSheetId="0">'Осн. фін. пок.'!$A$1:$H$131</definedName>
    <definedName name="_xlnm.Print_Area" localSheetId="8">'Розшифровка до капівидатків'!$A$1:$G$39</definedName>
    <definedName name="_xlnm.Print_Area" localSheetId="6">'Розшифровка до Руху'!$A$1:$G$81</definedName>
    <definedName name="_xlnm.Print_Area" localSheetId="13">'Розшифровка до Статутного'!$A$1:$G$17</definedName>
    <definedName name="_xlnm.Print_Area" localSheetId="4">'Розшифровка з розр з бюджет'!$A$1:$G$33</definedName>
    <definedName name="_xlnm.Print_Area" localSheetId="2">'Розшифровка фінрезультати'!$A$1:$G$73</definedName>
    <definedName name="п" localSheetId="14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 localSheetId="14">[31]Inform!$E$6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14">'[30]7  Інші витрати'!#REF!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52511"/>
  <fileRecoveryPr autoRecover="0"/>
</workbook>
</file>

<file path=xl/calcChain.xml><?xml version="1.0" encoding="utf-8"?>
<calcChain xmlns="http://schemas.openxmlformats.org/spreadsheetml/2006/main">
  <c r="C102" i="26" l="1"/>
  <c r="D102" i="26"/>
  <c r="E100" i="26"/>
  <c r="F100" i="26" s="1"/>
  <c r="G100" i="26"/>
  <c r="H100" i="26"/>
  <c r="E101" i="26"/>
  <c r="F101" i="26" s="1"/>
  <c r="G101" i="26"/>
  <c r="H101" i="26"/>
  <c r="G99" i="26"/>
  <c r="H99" i="26" s="1"/>
  <c r="E99" i="26"/>
  <c r="F99" i="26" s="1"/>
  <c r="E74" i="26"/>
  <c r="F74" i="26" s="1"/>
  <c r="G74" i="26"/>
  <c r="H74" i="26"/>
  <c r="E75" i="26"/>
  <c r="F75" i="26" s="1"/>
  <c r="G75" i="26"/>
  <c r="H75" i="26"/>
  <c r="E76" i="26"/>
  <c r="F76" i="26" s="1"/>
  <c r="G76" i="26"/>
  <c r="H76" i="26"/>
  <c r="E77" i="26"/>
  <c r="F77" i="26" s="1"/>
  <c r="G77" i="26"/>
  <c r="H77" i="26"/>
  <c r="E78" i="26"/>
  <c r="F78" i="26" s="1"/>
  <c r="G78" i="26"/>
  <c r="H78" i="26"/>
  <c r="E79" i="26"/>
  <c r="F79" i="26" s="1"/>
  <c r="G79" i="26"/>
  <c r="H79" i="26"/>
  <c r="E80" i="26"/>
  <c r="F80" i="26" s="1"/>
  <c r="G80" i="26"/>
  <c r="H80" i="26"/>
  <c r="E81" i="26"/>
  <c r="F81" i="26" s="1"/>
  <c r="G81" i="26"/>
  <c r="H81" i="26"/>
  <c r="E82" i="26"/>
  <c r="F82" i="26" s="1"/>
  <c r="G82" i="26"/>
  <c r="H82" i="26"/>
  <c r="E83" i="26"/>
  <c r="F83" i="26" s="1"/>
  <c r="G83" i="26"/>
  <c r="H83" i="26"/>
  <c r="E84" i="26"/>
  <c r="F84" i="26" s="1"/>
  <c r="G84" i="26"/>
  <c r="H84" i="26"/>
  <c r="G73" i="26"/>
  <c r="H73" i="26" s="1"/>
  <c r="E73" i="26"/>
  <c r="F73" i="26" s="1"/>
  <c r="E57" i="26"/>
  <c r="F57" i="26" s="1"/>
  <c r="G57" i="26"/>
  <c r="H57" i="26"/>
  <c r="E58" i="26"/>
  <c r="F58" i="26" s="1"/>
  <c r="G58" i="26"/>
  <c r="H58" i="26"/>
  <c r="E59" i="26"/>
  <c r="F59" i="26" s="1"/>
  <c r="G59" i="26"/>
  <c r="H59" i="26"/>
  <c r="E60" i="26"/>
  <c r="F60" i="26" s="1"/>
  <c r="G60" i="26"/>
  <c r="H60" i="26"/>
  <c r="E61" i="26"/>
  <c r="F61" i="26" s="1"/>
  <c r="G61" i="26"/>
  <c r="H61" i="26"/>
  <c r="E62" i="26"/>
  <c r="F62" i="26" s="1"/>
  <c r="G62" i="26"/>
  <c r="H62" i="26"/>
  <c r="H56" i="26"/>
  <c r="G56" i="26"/>
  <c r="F56" i="26"/>
  <c r="E56" i="26"/>
  <c r="E20" i="26"/>
  <c r="F20" i="26" s="1"/>
  <c r="G20" i="26"/>
  <c r="H20" i="26"/>
  <c r="E21" i="26"/>
  <c r="F21" i="26" s="1"/>
  <c r="G21" i="26"/>
  <c r="H21" i="26"/>
  <c r="E22" i="26"/>
  <c r="F22" i="26" s="1"/>
  <c r="G22" i="26"/>
  <c r="H22" i="26"/>
  <c r="E23" i="26"/>
  <c r="F23" i="26" s="1"/>
  <c r="G23" i="26"/>
  <c r="H23" i="26"/>
  <c r="E24" i="26"/>
  <c r="F24" i="26" s="1"/>
  <c r="G24" i="26"/>
  <c r="H24" i="26"/>
  <c r="E25" i="26"/>
  <c r="F25" i="26" s="1"/>
  <c r="G25" i="26"/>
  <c r="H25" i="26"/>
  <c r="E26" i="26"/>
  <c r="F26" i="26" s="1"/>
  <c r="G26" i="26"/>
  <c r="H26" i="26"/>
  <c r="E27" i="26"/>
  <c r="F27" i="26" s="1"/>
  <c r="G27" i="26"/>
  <c r="H27" i="26"/>
  <c r="E28" i="26"/>
  <c r="F28" i="26" s="1"/>
  <c r="G28" i="26"/>
  <c r="H28" i="26"/>
  <c r="E29" i="26"/>
  <c r="F29" i="26" s="1"/>
  <c r="G29" i="26"/>
  <c r="H29" i="26"/>
  <c r="E30" i="26"/>
  <c r="F30" i="26" s="1"/>
  <c r="G30" i="26"/>
  <c r="H30" i="26"/>
  <c r="E31" i="26"/>
  <c r="F31" i="26" s="1"/>
  <c r="G31" i="26"/>
  <c r="H31" i="26"/>
  <c r="E32" i="26"/>
  <c r="F32" i="26" s="1"/>
  <c r="G32" i="26"/>
  <c r="H32" i="26"/>
  <c r="E33" i="26"/>
  <c r="F33" i="26" s="1"/>
  <c r="G33" i="26"/>
  <c r="H33" i="26"/>
  <c r="E34" i="26"/>
  <c r="F34" i="26" s="1"/>
  <c r="G34" i="26"/>
  <c r="H34" i="26"/>
  <c r="E35" i="26"/>
  <c r="F35" i="26" s="1"/>
  <c r="G35" i="26"/>
  <c r="H35" i="26"/>
  <c r="E36" i="26"/>
  <c r="F36" i="26" s="1"/>
  <c r="G36" i="26"/>
  <c r="H36" i="26"/>
  <c r="E37" i="26"/>
  <c r="F37" i="26" s="1"/>
  <c r="G37" i="26"/>
  <c r="H37" i="26"/>
  <c r="E38" i="26"/>
  <c r="F38" i="26" s="1"/>
  <c r="G38" i="26"/>
  <c r="H38" i="26"/>
  <c r="E39" i="26"/>
  <c r="F39" i="26" s="1"/>
  <c r="G39" i="26"/>
  <c r="H39" i="26"/>
  <c r="E40" i="26"/>
  <c r="F40" i="26" s="1"/>
  <c r="G40" i="26"/>
  <c r="H40" i="26"/>
  <c r="E41" i="26"/>
  <c r="F41" i="26" s="1"/>
  <c r="G41" i="26"/>
  <c r="H41" i="26"/>
  <c r="E42" i="26"/>
  <c r="F42" i="26" s="1"/>
  <c r="G42" i="26"/>
  <c r="H42" i="26"/>
  <c r="E43" i="26"/>
  <c r="F43" i="26" s="1"/>
  <c r="G43" i="26"/>
  <c r="H43" i="26"/>
  <c r="E44" i="26"/>
  <c r="F44" i="26" s="1"/>
  <c r="G44" i="26"/>
  <c r="H44" i="26"/>
  <c r="E45" i="26"/>
  <c r="F45" i="26" s="1"/>
  <c r="G45" i="26"/>
  <c r="H45" i="26"/>
  <c r="H19" i="26"/>
  <c r="G19" i="26"/>
  <c r="F19" i="26"/>
  <c r="E19" i="26"/>
  <c r="C32" i="26"/>
  <c r="D32" i="26"/>
  <c r="B32" i="26"/>
  <c r="B19" i="26" s="1"/>
  <c r="C25" i="26"/>
  <c r="D25" i="26"/>
  <c r="B25" i="26"/>
  <c r="G102" i="26" l="1"/>
  <c r="H102" i="26" s="1"/>
  <c r="E102" i="26"/>
  <c r="F102" i="26" s="1"/>
  <c r="F13" i="23"/>
  <c r="G13" i="23"/>
  <c r="G57" i="22" l="1"/>
  <c r="G58" i="22"/>
  <c r="G59" i="22"/>
  <c r="F40" i="22"/>
  <c r="G40" i="22"/>
  <c r="F41" i="22"/>
  <c r="G41" i="22"/>
  <c r="F42" i="22"/>
  <c r="G42" i="22"/>
  <c r="F43" i="22"/>
  <c r="G43" i="22"/>
  <c r="E10" i="19" l="1"/>
  <c r="C10" i="23" l="1"/>
  <c r="K58" i="10"/>
  <c r="D62" i="26" l="1"/>
  <c r="C45" i="26"/>
  <c r="D45" i="26"/>
  <c r="C44" i="26"/>
  <c r="D44" i="26"/>
  <c r="C43" i="26"/>
  <c r="D43" i="26"/>
  <c r="C42" i="26"/>
  <c r="D42" i="26"/>
  <c r="B43" i="26"/>
  <c r="B44" i="26"/>
  <c r="B45" i="26"/>
  <c r="B42" i="26"/>
  <c r="C41" i="26"/>
  <c r="D41" i="26"/>
  <c r="C40" i="26"/>
  <c r="D40" i="26"/>
  <c r="C39" i="26"/>
  <c r="D39" i="26"/>
  <c r="C38" i="26"/>
  <c r="D38" i="26"/>
  <c r="C37" i="26"/>
  <c r="D37" i="26"/>
  <c r="C36" i="26"/>
  <c r="D36" i="26"/>
  <c r="C35" i="26"/>
  <c r="D35" i="26"/>
  <c r="C34" i="26"/>
  <c r="D34" i="26"/>
  <c r="C33" i="26"/>
  <c r="D33" i="26"/>
  <c r="B34" i="26"/>
  <c r="B35" i="26"/>
  <c r="B36" i="26"/>
  <c r="B37" i="26"/>
  <c r="B38" i="26"/>
  <c r="B39" i="26"/>
  <c r="B40" i="26"/>
  <c r="B41" i="26"/>
  <c r="B33" i="26"/>
  <c r="A43" i="26"/>
  <c r="A44" i="26"/>
  <c r="A45" i="26"/>
  <c r="A42" i="26"/>
  <c r="A34" i="26"/>
  <c r="A35" i="26"/>
  <c r="A36" i="26"/>
  <c r="A37" i="26"/>
  <c r="A38" i="26"/>
  <c r="A39" i="26"/>
  <c r="A40" i="26"/>
  <c r="A41" i="26"/>
  <c r="A33" i="26"/>
  <c r="D45" i="21"/>
  <c r="C26" i="26" l="1"/>
  <c r="C27" i="26"/>
  <c r="D27" i="26"/>
  <c r="D26" i="26"/>
  <c r="C25" i="14"/>
  <c r="E93" i="2"/>
  <c r="E92" i="2"/>
  <c r="E91" i="2"/>
  <c r="E90" i="2"/>
  <c r="D63" i="21"/>
  <c r="F10" i="24" l="1"/>
  <c r="G10" i="24"/>
  <c r="F11" i="24"/>
  <c r="G11" i="24"/>
  <c r="F12" i="24"/>
  <c r="G12" i="24"/>
  <c r="X31" i="9"/>
  <c r="X32" i="9"/>
  <c r="W31" i="9"/>
  <c r="W32" i="9"/>
  <c r="X39" i="9"/>
  <c r="X40" i="9"/>
  <c r="X41" i="9"/>
  <c r="W39" i="9"/>
  <c r="W40" i="9"/>
  <c r="W41" i="9"/>
  <c r="AC39" i="9"/>
  <c r="AC40" i="9"/>
  <c r="AC41" i="9"/>
  <c r="AC42" i="9"/>
  <c r="H65" i="10"/>
  <c r="F65" i="10"/>
  <c r="N69" i="10"/>
  <c r="AF40" i="9" l="1"/>
  <c r="AF41" i="9"/>
  <c r="AD39" i="9"/>
  <c r="AF39" i="9" s="1"/>
  <c r="AD40" i="9"/>
  <c r="AE40" i="9" s="1"/>
  <c r="AD41" i="9"/>
  <c r="AE41" i="9" s="1"/>
  <c r="AC28" i="9"/>
  <c r="AC29" i="9"/>
  <c r="AC30" i="9"/>
  <c r="AC31" i="9"/>
  <c r="AF31" i="9" s="1"/>
  <c r="AC32" i="9"/>
  <c r="AF32" i="9" s="1"/>
  <c r="AD28" i="9"/>
  <c r="AD29" i="9"/>
  <c r="AD30" i="9"/>
  <c r="AD31" i="9"/>
  <c r="AD32" i="9"/>
  <c r="AE32" i="9" s="1"/>
  <c r="R44" i="9"/>
  <c r="Q44" i="9"/>
  <c r="N44" i="9"/>
  <c r="M44" i="9"/>
  <c r="V38" i="9"/>
  <c r="V27" i="9"/>
  <c r="AD27" i="9" s="1"/>
  <c r="D26" i="23"/>
  <c r="E26" i="23"/>
  <c r="C26" i="23"/>
  <c r="G15" i="23"/>
  <c r="G16" i="23"/>
  <c r="G17" i="23"/>
  <c r="G12" i="23"/>
  <c r="F12" i="23"/>
  <c r="F15" i="23"/>
  <c r="F16" i="23"/>
  <c r="G27" i="23"/>
  <c r="G28" i="23"/>
  <c r="G29" i="23"/>
  <c r="F27" i="23"/>
  <c r="F28" i="23"/>
  <c r="F29" i="23"/>
  <c r="D22" i="22"/>
  <c r="E22" i="22"/>
  <c r="C22" i="22"/>
  <c r="F23" i="22"/>
  <c r="AE39" i="9" l="1"/>
  <c r="AE29" i="9"/>
  <c r="AE30" i="9"/>
  <c r="AE31" i="9"/>
  <c r="AF28" i="9"/>
  <c r="AF30" i="9"/>
  <c r="AE28" i="9"/>
  <c r="AF29" i="9"/>
  <c r="F57" i="22" l="1"/>
  <c r="F58" i="22"/>
  <c r="F59" i="22"/>
  <c r="D56" i="22"/>
  <c r="E49" i="18" s="1"/>
  <c r="E56" i="22"/>
  <c r="C56" i="22"/>
  <c r="F28" i="19"/>
  <c r="E63" i="21"/>
  <c r="G64" i="21"/>
  <c r="F64" i="21"/>
  <c r="F65" i="21"/>
  <c r="F66" i="21"/>
  <c r="G36" i="2" l="1"/>
  <c r="J37" i="10"/>
  <c r="J38" i="10"/>
  <c r="J39" i="10"/>
  <c r="J40" i="10"/>
  <c r="J41" i="10"/>
  <c r="J42" i="10"/>
  <c r="J43" i="10"/>
  <c r="J44" i="10"/>
  <c r="C9" i="19"/>
  <c r="C92" i="2"/>
  <c r="C91" i="2"/>
  <c r="G66" i="21"/>
  <c r="F12" i="22" l="1"/>
  <c r="G12" i="22"/>
  <c r="F13" i="22"/>
  <c r="G13" i="22"/>
  <c r="F14" i="22"/>
  <c r="G14" i="22"/>
  <c r="F15" i="22"/>
  <c r="G15" i="22"/>
  <c r="E11" i="22"/>
  <c r="F17" i="18" s="1"/>
  <c r="F11" i="23" l="1"/>
  <c r="G11" i="23"/>
  <c r="F14" i="23"/>
  <c r="G14" i="23"/>
  <c r="F17" i="23"/>
  <c r="F18" i="23"/>
  <c r="G18" i="23"/>
  <c r="F19" i="23"/>
  <c r="G19" i="23"/>
  <c r="F21" i="23"/>
  <c r="G21" i="23"/>
  <c r="F22" i="23"/>
  <c r="G22" i="23"/>
  <c r="F24" i="23"/>
  <c r="G24" i="23"/>
  <c r="F25" i="23"/>
  <c r="G25" i="23"/>
  <c r="G26" i="23"/>
  <c r="F30" i="23"/>
  <c r="G30" i="23"/>
  <c r="F31" i="23"/>
  <c r="G31" i="23"/>
  <c r="F32" i="23"/>
  <c r="G32" i="23"/>
  <c r="F36" i="21"/>
  <c r="G36" i="21"/>
  <c r="F37" i="21"/>
  <c r="G37" i="21"/>
  <c r="F38" i="21"/>
  <c r="G38" i="21"/>
  <c r="F39" i="21"/>
  <c r="G39" i="21"/>
  <c r="F40" i="21"/>
  <c r="G40" i="21"/>
  <c r="F41" i="21"/>
  <c r="G41" i="21"/>
  <c r="F42" i="21"/>
  <c r="G42" i="21"/>
  <c r="F43" i="21"/>
  <c r="G43" i="21"/>
  <c r="F44" i="21"/>
  <c r="G44" i="21"/>
  <c r="F46" i="21"/>
  <c r="G46" i="21"/>
  <c r="F47" i="21"/>
  <c r="G47" i="21"/>
  <c r="F48" i="21"/>
  <c r="G48" i="21"/>
  <c r="F49" i="21"/>
  <c r="G49" i="21"/>
  <c r="F50" i="21"/>
  <c r="G50" i="21"/>
  <c r="F51" i="21"/>
  <c r="G51" i="21"/>
  <c r="F52" i="21"/>
  <c r="G52" i="21"/>
  <c r="F53" i="21"/>
  <c r="G53" i="21"/>
  <c r="F54" i="21"/>
  <c r="G54" i="21"/>
  <c r="F56" i="21"/>
  <c r="G56" i="21"/>
  <c r="F57" i="21"/>
  <c r="G57" i="21"/>
  <c r="F58" i="21"/>
  <c r="G58" i="21"/>
  <c r="F59" i="21"/>
  <c r="G59" i="21"/>
  <c r="F60" i="21"/>
  <c r="G60" i="21"/>
  <c r="F61" i="21"/>
  <c r="G61" i="21"/>
  <c r="F62" i="21"/>
  <c r="G62" i="21"/>
  <c r="G65" i="21"/>
  <c r="F67" i="21"/>
  <c r="G67" i="21"/>
  <c r="F69" i="21"/>
  <c r="G69" i="21"/>
  <c r="F70" i="21"/>
  <c r="G70" i="21"/>
  <c r="F71" i="21"/>
  <c r="G71" i="21"/>
  <c r="F8" i="21"/>
  <c r="G8" i="21"/>
  <c r="F9" i="21"/>
  <c r="G9" i="21"/>
  <c r="F10" i="21"/>
  <c r="G10" i="21"/>
  <c r="F11" i="21"/>
  <c r="G11" i="21"/>
  <c r="F12" i="21"/>
  <c r="G12" i="21"/>
  <c r="F13" i="21"/>
  <c r="G13" i="21"/>
  <c r="F14" i="21"/>
  <c r="G14" i="21"/>
  <c r="F15" i="21"/>
  <c r="G15" i="21"/>
  <c r="F16" i="21"/>
  <c r="G16" i="21"/>
  <c r="F17" i="21"/>
  <c r="G17" i="21"/>
  <c r="F18" i="21"/>
  <c r="G18" i="21"/>
  <c r="F19" i="21"/>
  <c r="G19" i="21"/>
  <c r="F20" i="21"/>
  <c r="G20" i="21"/>
  <c r="F21" i="21"/>
  <c r="G21" i="21"/>
  <c r="F22" i="21"/>
  <c r="G22" i="21"/>
  <c r="F23" i="21"/>
  <c r="G23" i="21"/>
  <c r="F24" i="21"/>
  <c r="G24" i="21"/>
  <c r="F25" i="21"/>
  <c r="G25" i="21"/>
  <c r="F26" i="21"/>
  <c r="G26" i="21"/>
  <c r="F27" i="21"/>
  <c r="G27" i="21"/>
  <c r="F28" i="21"/>
  <c r="G28" i="21"/>
  <c r="F29" i="21"/>
  <c r="G29" i="21"/>
  <c r="F30" i="21"/>
  <c r="G30" i="21"/>
  <c r="F31" i="21"/>
  <c r="G31" i="21"/>
  <c r="F32" i="21"/>
  <c r="G32" i="21"/>
  <c r="F33" i="21"/>
  <c r="G33" i="21"/>
  <c r="F34" i="21"/>
  <c r="G34" i="21"/>
  <c r="F7" i="21"/>
  <c r="G7" i="21"/>
  <c r="F26" i="23" l="1"/>
  <c r="J35" i="10"/>
  <c r="J36" i="10"/>
  <c r="G60" i="22"/>
  <c r="G61" i="22"/>
  <c r="F60" i="22"/>
  <c r="F61" i="22"/>
  <c r="G50" i="22"/>
  <c r="F50" i="22"/>
  <c r="G39" i="22"/>
  <c r="G44" i="22"/>
  <c r="G45" i="22"/>
  <c r="G46" i="22"/>
  <c r="F39" i="22"/>
  <c r="F44" i="22"/>
  <c r="F45" i="22"/>
  <c r="F46" i="22"/>
  <c r="F24" i="22"/>
  <c r="F25" i="22"/>
  <c r="G24" i="22"/>
  <c r="G25" i="22"/>
  <c r="G22" i="22"/>
  <c r="D95" i="14"/>
  <c r="D96" i="14"/>
  <c r="D97" i="14"/>
  <c r="D98" i="14"/>
  <c r="D100" i="14"/>
  <c r="D101" i="14"/>
  <c r="D102" i="14"/>
  <c r="D104" i="14"/>
  <c r="D105" i="14"/>
  <c r="D93" i="14"/>
  <c r="F25" i="10"/>
  <c r="E126" i="14" s="1"/>
  <c r="C128" i="26"/>
  <c r="D65" i="2"/>
  <c r="D63" i="2"/>
  <c r="D21" i="26"/>
  <c r="D22" i="26"/>
  <c r="D23" i="26"/>
  <c r="D24" i="26"/>
  <c r="D28" i="26"/>
  <c r="D29" i="26"/>
  <c r="D30" i="26"/>
  <c r="D31" i="26"/>
  <c r="C21" i="26"/>
  <c r="C22" i="26"/>
  <c r="C23" i="26"/>
  <c r="C24" i="26"/>
  <c r="C28" i="26"/>
  <c r="C29" i="26"/>
  <c r="C30" i="26"/>
  <c r="C31" i="26"/>
  <c r="D125" i="26"/>
  <c r="C125" i="26"/>
  <c r="B125" i="26"/>
  <c r="G125" i="26" l="1"/>
  <c r="H125" i="26" s="1"/>
  <c r="E125" i="26"/>
  <c r="F125" i="26" s="1"/>
  <c r="AB33" i="9"/>
  <c r="AB35" i="9"/>
  <c r="AB36" i="9"/>
  <c r="AB37" i="9"/>
  <c r="AB42" i="9"/>
  <c r="AB43" i="9"/>
  <c r="AA33" i="9"/>
  <c r="AA35" i="9"/>
  <c r="AA36" i="9"/>
  <c r="AA37" i="9"/>
  <c r="AA42" i="9"/>
  <c r="AA43" i="9"/>
  <c r="X33" i="9"/>
  <c r="X35" i="9"/>
  <c r="X36" i="9"/>
  <c r="X37" i="9"/>
  <c r="X43" i="9"/>
  <c r="X42" i="9"/>
  <c r="W33" i="9"/>
  <c r="W35" i="9"/>
  <c r="W36" i="9"/>
  <c r="W37" i="9"/>
  <c r="W42" i="9"/>
  <c r="W43" i="9"/>
  <c r="Y38" i="9"/>
  <c r="AB38" i="9" s="1"/>
  <c r="Z38" i="9"/>
  <c r="Y34" i="9"/>
  <c r="AB34" i="9" s="1"/>
  <c r="Z34" i="9"/>
  <c r="AB27" i="9"/>
  <c r="Z44" i="9"/>
  <c r="D85" i="14" s="1"/>
  <c r="AC33" i="9"/>
  <c r="AC35" i="9"/>
  <c r="AC36" i="9"/>
  <c r="AC37" i="9"/>
  <c r="AF37" i="9" s="1"/>
  <c r="AD33" i="9"/>
  <c r="AD35" i="9"/>
  <c r="AD36" i="9"/>
  <c r="AE36" i="9" s="1"/>
  <c r="AD37" i="9"/>
  <c r="AE37" i="9" s="1"/>
  <c r="X38" i="9"/>
  <c r="V34" i="9"/>
  <c r="U34" i="9"/>
  <c r="U27" i="9"/>
  <c r="AC27" i="9" s="1"/>
  <c r="AF36" i="9" l="1"/>
  <c r="AE33" i="9"/>
  <c r="X34" i="9"/>
  <c r="U44" i="9"/>
  <c r="W27" i="9"/>
  <c r="W38" i="9"/>
  <c r="AD34" i="9"/>
  <c r="AA27" i="9"/>
  <c r="AA38" i="9"/>
  <c r="AF35" i="9"/>
  <c r="AF33" i="9"/>
  <c r="W34" i="9"/>
  <c r="AA34" i="9"/>
  <c r="AE35" i="9"/>
  <c r="X27" i="9"/>
  <c r="AC34" i="9"/>
  <c r="Y44" i="9"/>
  <c r="V44" i="9"/>
  <c r="AF27" i="9" l="1"/>
  <c r="AF34" i="9"/>
  <c r="AE34" i="9"/>
  <c r="AE27" i="9"/>
  <c r="N72" i="10" l="1"/>
  <c r="L65" i="10"/>
  <c r="N67" i="10"/>
  <c r="N70" i="10"/>
  <c r="N71" i="10"/>
  <c r="N68" i="10"/>
  <c r="J65" i="10"/>
  <c r="D65" i="10"/>
  <c r="N65" i="10" l="1"/>
  <c r="I23" i="10" l="1"/>
  <c r="F92" i="2"/>
  <c r="D92" i="2" s="1"/>
  <c r="F91" i="2"/>
  <c r="D91" i="2" s="1"/>
  <c r="D9" i="18"/>
  <c r="D10" i="18"/>
  <c r="D11" i="18"/>
  <c r="D13" i="18"/>
  <c r="D14" i="18"/>
  <c r="D15" i="18"/>
  <c r="D16" i="18"/>
  <c r="D17" i="18"/>
  <c r="D19" i="18"/>
  <c r="D20" i="18"/>
  <c r="D22" i="18"/>
  <c r="D23" i="18"/>
  <c r="D24" i="18"/>
  <c r="D25" i="18"/>
  <c r="D26" i="18"/>
  <c r="D27" i="18"/>
  <c r="D28" i="18"/>
  <c r="D29" i="18"/>
  <c r="D30" i="18"/>
  <c r="D31" i="18"/>
  <c r="D32" i="18"/>
  <c r="D35" i="18"/>
  <c r="D37" i="18"/>
  <c r="D38" i="18"/>
  <c r="D39" i="18"/>
  <c r="D43" i="18"/>
  <c r="D53" i="18"/>
  <c r="D56" i="18"/>
  <c r="D59" i="18"/>
  <c r="D60" i="18"/>
  <c r="D61" i="18"/>
  <c r="D62" i="18"/>
  <c r="D67" i="18"/>
  <c r="E10" i="23"/>
  <c r="D20" i="19"/>
  <c r="D21" i="19"/>
  <c r="D22" i="19"/>
  <c r="D23" i="19"/>
  <c r="D24" i="19"/>
  <c r="D25" i="19"/>
  <c r="D28" i="19"/>
  <c r="D29" i="19"/>
  <c r="D30" i="19"/>
  <c r="D32" i="19"/>
  <c r="D34" i="19"/>
  <c r="D37" i="19"/>
  <c r="D38" i="19"/>
  <c r="D41" i="19"/>
  <c r="F39" i="19"/>
  <c r="D39" i="19" s="1"/>
  <c r="F31" i="19"/>
  <c r="D31" i="19" s="1"/>
  <c r="D11" i="19"/>
  <c r="D12" i="19"/>
  <c r="D13" i="19"/>
  <c r="D14" i="19"/>
  <c r="E45" i="21"/>
  <c r="D94" i="2"/>
  <c r="D72" i="2"/>
  <c r="D73" i="2"/>
  <c r="D74" i="2"/>
  <c r="D71" i="2"/>
  <c r="D68" i="2"/>
  <c r="D54" i="2"/>
  <c r="D55" i="2"/>
  <c r="D56" i="2"/>
  <c r="D57" i="2"/>
  <c r="D53" i="2"/>
  <c r="D50" i="2"/>
  <c r="D49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11" i="2"/>
  <c r="D12" i="2"/>
  <c r="D13" i="2"/>
  <c r="D14" i="2"/>
  <c r="D15" i="2"/>
  <c r="D16" i="2"/>
  <c r="D10" i="2"/>
  <c r="F93" i="2"/>
  <c r="D93" i="2" s="1"/>
  <c r="F90" i="2"/>
  <c r="D90" i="2" s="1"/>
  <c r="J34" i="10"/>
  <c r="M40" i="10"/>
  <c r="M41" i="10"/>
  <c r="M42" i="10"/>
  <c r="M43" i="10"/>
  <c r="M34" i="10"/>
  <c r="M35" i="10"/>
  <c r="M36" i="10"/>
  <c r="M37" i="10"/>
  <c r="M38" i="10"/>
  <c r="J45" i="10" l="1"/>
  <c r="G45" i="10"/>
  <c r="F8" i="2" s="1"/>
  <c r="D8" i="2" s="1"/>
  <c r="D25" i="14" s="1"/>
  <c r="A21" i="26"/>
  <c r="A22" i="26"/>
  <c r="A23" i="26"/>
  <c r="A24" i="26"/>
  <c r="A28" i="26"/>
  <c r="A29" i="26"/>
  <c r="A30" i="26"/>
  <c r="A31" i="26"/>
  <c r="A20" i="26"/>
  <c r="D45" i="10"/>
  <c r="E8" i="2" s="1"/>
  <c r="I18" i="10"/>
  <c r="I21" i="10" s="1"/>
  <c r="F18" i="10"/>
  <c r="B128" i="26" l="1"/>
  <c r="C127" i="26"/>
  <c r="C126" i="26"/>
  <c r="D20" i="26" l="1"/>
  <c r="D19" i="26" s="1"/>
  <c r="C20" i="26"/>
  <c r="C19" i="26" s="1"/>
  <c r="D127" i="26"/>
  <c r="B127" i="26"/>
  <c r="D126" i="26"/>
  <c r="B126" i="26"/>
  <c r="D124" i="26"/>
  <c r="C124" i="26"/>
  <c r="B124" i="26"/>
  <c r="D123" i="26"/>
  <c r="C123" i="26"/>
  <c r="B123" i="26"/>
  <c r="D122" i="26"/>
  <c r="C122" i="26"/>
  <c r="B122" i="26"/>
  <c r="D121" i="26"/>
  <c r="C121" i="26"/>
  <c r="B121" i="26"/>
  <c r="D80" i="26"/>
  <c r="C80" i="26"/>
  <c r="D79" i="26"/>
  <c r="C79" i="26"/>
  <c r="B79" i="26"/>
  <c r="D78" i="26"/>
  <c r="C78" i="26"/>
  <c r="B78" i="26"/>
  <c r="D76" i="26"/>
  <c r="C76" i="26"/>
  <c r="B76" i="26"/>
  <c r="D75" i="26"/>
  <c r="C75" i="26"/>
  <c r="B75" i="26"/>
  <c r="D74" i="26"/>
  <c r="C74" i="26"/>
  <c r="B74" i="26"/>
  <c r="C62" i="26"/>
  <c r="D60" i="26"/>
  <c r="C60" i="26"/>
  <c r="B60" i="26"/>
  <c r="C49" i="18"/>
  <c r="D49" i="22"/>
  <c r="E47" i="18" s="1"/>
  <c r="E49" i="22"/>
  <c r="C49" i="22"/>
  <c r="C47" i="18" s="1"/>
  <c r="D38" i="22"/>
  <c r="E46" i="18" s="1"/>
  <c r="E38" i="22"/>
  <c r="F46" i="18" s="1"/>
  <c r="C38" i="22"/>
  <c r="C46" i="18" s="1"/>
  <c r="F33" i="18"/>
  <c r="D33" i="18" s="1"/>
  <c r="C11" i="22"/>
  <c r="C45" i="21"/>
  <c r="D68" i="21"/>
  <c r="E69" i="2" s="1"/>
  <c r="E68" i="21"/>
  <c r="G63" i="21"/>
  <c r="C68" i="21"/>
  <c r="C69" i="2" s="1"/>
  <c r="C63" i="21"/>
  <c r="C66" i="2" s="1"/>
  <c r="C64" i="2" s="1"/>
  <c r="D55" i="21"/>
  <c r="E55" i="21"/>
  <c r="C55" i="21"/>
  <c r="D35" i="21"/>
  <c r="E39" i="2" s="1"/>
  <c r="E19" i="2" s="1"/>
  <c r="E35" i="21"/>
  <c r="C35" i="21"/>
  <c r="D6" i="21"/>
  <c r="E17" i="2" s="1"/>
  <c r="E9" i="2" s="1"/>
  <c r="E6" i="21"/>
  <c r="F17" i="2" s="1"/>
  <c r="C6" i="21"/>
  <c r="C93" i="2"/>
  <c r="G55" i="21" l="1"/>
  <c r="G68" i="21"/>
  <c r="F68" i="21"/>
  <c r="F63" i="21"/>
  <c r="G35" i="21"/>
  <c r="F35" i="21"/>
  <c r="G6" i="21"/>
  <c r="F6" i="21"/>
  <c r="G124" i="26"/>
  <c r="H124" i="26" s="1"/>
  <c r="E124" i="26"/>
  <c r="F124" i="26" s="1"/>
  <c r="E127" i="26"/>
  <c r="F127" i="26" s="1"/>
  <c r="G127" i="26"/>
  <c r="H127" i="26" s="1"/>
  <c r="E123" i="26"/>
  <c r="F123" i="26" s="1"/>
  <c r="G123" i="26"/>
  <c r="H123" i="26" s="1"/>
  <c r="E121" i="26"/>
  <c r="F121" i="26" s="1"/>
  <c r="G121" i="26"/>
  <c r="H121" i="26" s="1"/>
  <c r="E122" i="26"/>
  <c r="F122" i="26" s="1"/>
  <c r="G122" i="26"/>
  <c r="H122" i="26" s="1"/>
  <c r="E126" i="26"/>
  <c r="F126" i="26" s="1"/>
  <c r="G126" i="26"/>
  <c r="H126" i="26" s="1"/>
  <c r="F55" i="21"/>
  <c r="C44" i="18"/>
  <c r="C77" i="26"/>
  <c r="C73" i="26"/>
  <c r="E66" i="2"/>
  <c r="D17" i="2"/>
  <c r="B120" i="26"/>
  <c r="B73" i="26"/>
  <c r="C120" i="26"/>
  <c r="D73" i="26"/>
  <c r="D77" i="26"/>
  <c r="N78" i="10" l="1"/>
  <c r="N75" i="10"/>
  <c r="D82" i="14"/>
  <c r="P44" i="9"/>
  <c r="T43" i="9"/>
  <c r="S43" i="9"/>
  <c r="T42" i="9"/>
  <c r="S42" i="9"/>
  <c r="T38" i="9"/>
  <c r="S38" i="9"/>
  <c r="AD42" i="9"/>
  <c r="AD38" i="9" s="1"/>
  <c r="AC43" i="9"/>
  <c r="AD43" i="9"/>
  <c r="O42" i="9"/>
  <c r="P42" i="9"/>
  <c r="O43" i="9"/>
  <c r="P43" i="9"/>
  <c r="P38" i="9"/>
  <c r="O38" i="9"/>
  <c r="E83" i="14"/>
  <c r="D83" i="14"/>
  <c r="E84" i="14"/>
  <c r="D84" i="14"/>
  <c r="E85" i="14"/>
  <c r="AD18" i="9"/>
  <c r="F20" i="2"/>
  <c r="D20" i="2" s="1"/>
  <c r="F8" i="24"/>
  <c r="G8" i="24"/>
  <c r="E9" i="24"/>
  <c r="F12" i="20" s="1"/>
  <c r="G12" i="20" s="1"/>
  <c r="D9" i="24"/>
  <c r="E12" i="20" s="1"/>
  <c r="H12" i="20" s="1"/>
  <c r="C9" i="24"/>
  <c r="C12" i="20" s="1"/>
  <c r="D7" i="24"/>
  <c r="E11" i="20" s="1"/>
  <c r="E7" i="24"/>
  <c r="D11" i="20" s="1"/>
  <c r="C7" i="24"/>
  <c r="C11" i="20" s="1"/>
  <c r="M39" i="10"/>
  <c r="M44" i="10"/>
  <c r="L76" i="10"/>
  <c r="D116" i="14" s="1"/>
  <c r="J76" i="10"/>
  <c r="E116" i="14" s="1"/>
  <c r="H76" i="10"/>
  <c r="D112" i="14" s="1"/>
  <c r="F76" i="10"/>
  <c r="E112" i="14" s="1"/>
  <c r="D76" i="10"/>
  <c r="F73" i="10"/>
  <c r="H73" i="10"/>
  <c r="D111" i="14" s="1"/>
  <c r="J73" i="10"/>
  <c r="E115" i="14" s="1"/>
  <c r="L73" i="10"/>
  <c r="F115" i="14" s="1"/>
  <c r="D73" i="10"/>
  <c r="E110" i="14"/>
  <c r="F110" i="14"/>
  <c r="E114" i="14"/>
  <c r="F114" i="14"/>
  <c r="M45" i="10"/>
  <c r="L11" i="10"/>
  <c r="N11" i="10"/>
  <c r="L12" i="10"/>
  <c r="N12" i="10"/>
  <c r="L13" i="10"/>
  <c r="N13" i="10"/>
  <c r="L15" i="10"/>
  <c r="N15" i="10"/>
  <c r="L16" i="10"/>
  <c r="N16" i="10"/>
  <c r="L17" i="10"/>
  <c r="N17" i="10"/>
  <c r="L19" i="10"/>
  <c r="N19" i="10"/>
  <c r="L20" i="10"/>
  <c r="N20" i="10"/>
  <c r="L21" i="10"/>
  <c r="N21" i="10"/>
  <c r="F23" i="10"/>
  <c r="F24" i="10"/>
  <c r="C83" i="26" s="1"/>
  <c r="I24" i="10"/>
  <c r="I25" i="10"/>
  <c r="C23" i="10"/>
  <c r="C24" i="10"/>
  <c r="N18" i="10"/>
  <c r="C18" i="10"/>
  <c r="F14" i="10"/>
  <c r="I14" i="10"/>
  <c r="C14" i="10"/>
  <c r="F10" i="10"/>
  <c r="F22" i="10" s="1"/>
  <c r="C81" i="26" s="1"/>
  <c r="I10" i="10"/>
  <c r="I22" i="10" s="1"/>
  <c r="C10" i="10"/>
  <c r="C113" i="14"/>
  <c r="C109" i="14"/>
  <c r="E19" i="11"/>
  <c r="F19" i="11"/>
  <c r="E91" i="14" s="1"/>
  <c r="G19" i="11"/>
  <c r="F91" i="14" s="1"/>
  <c r="D91" i="14" s="1"/>
  <c r="D19" i="11"/>
  <c r="C91" i="14" s="1"/>
  <c r="E15" i="11"/>
  <c r="F15" i="11"/>
  <c r="G15" i="11"/>
  <c r="D15" i="11"/>
  <c r="E14" i="11"/>
  <c r="F14" i="11"/>
  <c r="E90" i="14" s="1"/>
  <c r="G14" i="11"/>
  <c r="F90" i="14" s="1"/>
  <c r="D90" i="14" s="1"/>
  <c r="E111" i="14" l="1"/>
  <c r="F79" i="10"/>
  <c r="AF43" i="9"/>
  <c r="AC38" i="9"/>
  <c r="AC44" i="9" s="1"/>
  <c r="C21" i="10"/>
  <c r="B80" i="26" s="1"/>
  <c r="H90" i="14"/>
  <c r="G90" i="14"/>
  <c r="H91" i="14"/>
  <c r="G91" i="14"/>
  <c r="AA8" i="9"/>
  <c r="AA18" i="9"/>
  <c r="H114" i="14"/>
  <c r="N76" i="10"/>
  <c r="C22" i="10"/>
  <c r="B81" i="26" s="1"/>
  <c r="N14" i="10"/>
  <c r="D79" i="10"/>
  <c r="F126" i="14"/>
  <c r="D84" i="26"/>
  <c r="D124" i="14"/>
  <c r="D82" i="26"/>
  <c r="C124" i="14"/>
  <c r="B82" i="26"/>
  <c r="G114" i="14"/>
  <c r="C125" i="14"/>
  <c r="B83" i="26"/>
  <c r="F125" i="14"/>
  <c r="D83" i="26"/>
  <c r="N73" i="10"/>
  <c r="L14" i="10"/>
  <c r="N25" i="10"/>
  <c r="C84" i="26"/>
  <c r="N10" i="10"/>
  <c r="E124" i="14"/>
  <c r="C82" i="26"/>
  <c r="C25" i="10"/>
  <c r="D123" i="14"/>
  <c r="D81" i="26"/>
  <c r="G110" i="14"/>
  <c r="D114" i="14"/>
  <c r="F116" i="14"/>
  <c r="D115" i="14"/>
  <c r="D110" i="14"/>
  <c r="D109" i="14" s="1"/>
  <c r="H110" i="14"/>
  <c r="H79" i="10"/>
  <c r="F112" i="14"/>
  <c r="J79" i="10"/>
  <c r="L79" i="10"/>
  <c r="F111" i="14"/>
  <c r="D81" i="14"/>
  <c r="E82" i="14"/>
  <c r="E81" i="14" s="1"/>
  <c r="AB44" i="9"/>
  <c r="AA44" i="9"/>
  <c r="X44" i="9"/>
  <c r="W44" i="9"/>
  <c r="AE43" i="9"/>
  <c r="AF42" i="9"/>
  <c r="T44" i="9"/>
  <c r="AE42" i="9"/>
  <c r="S44" i="9"/>
  <c r="O44" i="9"/>
  <c r="AD8" i="9"/>
  <c r="F21" i="2"/>
  <c r="D21" i="2" s="1"/>
  <c r="D12" i="20"/>
  <c r="D9" i="20" s="1"/>
  <c r="F9" i="24"/>
  <c r="F7" i="24"/>
  <c r="F11" i="20"/>
  <c r="F9" i="20" s="1"/>
  <c r="E9" i="20"/>
  <c r="H11" i="20"/>
  <c r="G7" i="24"/>
  <c r="G9" i="24"/>
  <c r="L18" i="10"/>
  <c r="D125" i="14"/>
  <c r="L24" i="10"/>
  <c r="L22" i="10"/>
  <c r="N23" i="10"/>
  <c r="D126" i="14"/>
  <c r="F124" i="14"/>
  <c r="L25" i="10"/>
  <c r="L23" i="10"/>
  <c r="N24" i="10"/>
  <c r="N22" i="10"/>
  <c r="E125" i="14"/>
  <c r="B77" i="26" l="1"/>
  <c r="H9" i="20"/>
  <c r="AF38" i="9"/>
  <c r="G9" i="20"/>
  <c r="G11" i="20"/>
  <c r="N79" i="10"/>
  <c r="AE38" i="9"/>
  <c r="AD44" i="9"/>
  <c r="D113" i="14"/>
  <c r="C123" i="14"/>
  <c r="C126" i="14"/>
  <c r="B84" i="26"/>
  <c r="D14" i="11"/>
  <c r="C90" i="14" s="1"/>
  <c r="E103" i="14"/>
  <c r="E106" i="14" s="1"/>
  <c r="F103" i="14"/>
  <c r="C103" i="14"/>
  <c r="E99" i="14"/>
  <c r="F99" i="14"/>
  <c r="E94" i="14"/>
  <c r="F94" i="14"/>
  <c r="G95" i="14"/>
  <c r="H95" i="14"/>
  <c r="G96" i="14"/>
  <c r="H96" i="14"/>
  <c r="G97" i="14"/>
  <c r="H97" i="14"/>
  <c r="G98" i="14"/>
  <c r="H98" i="14"/>
  <c r="G100" i="14"/>
  <c r="H100" i="14"/>
  <c r="G101" i="14"/>
  <c r="H101" i="14"/>
  <c r="G102" i="14"/>
  <c r="H102" i="14"/>
  <c r="G104" i="14"/>
  <c r="H104" i="14"/>
  <c r="G105" i="14"/>
  <c r="H105" i="14"/>
  <c r="H93" i="14"/>
  <c r="G93" i="14"/>
  <c r="C81" i="14"/>
  <c r="C78" i="14"/>
  <c r="C79" i="14"/>
  <c r="C80" i="14"/>
  <c r="C75" i="14"/>
  <c r="D71" i="14"/>
  <c r="E71" i="14"/>
  <c r="H71" i="14" s="1"/>
  <c r="F71" i="14"/>
  <c r="G71" i="14" s="1"/>
  <c r="C71" i="14"/>
  <c r="C67" i="14"/>
  <c r="E66" i="14"/>
  <c r="C66" i="14"/>
  <c r="E12" i="3"/>
  <c r="E79" i="14" s="1"/>
  <c r="H79" i="14" s="1"/>
  <c r="F12" i="3"/>
  <c r="F79" i="14" s="1"/>
  <c r="D12" i="3"/>
  <c r="D79" i="14" s="1"/>
  <c r="F9" i="3"/>
  <c r="F76" i="14" s="1"/>
  <c r="D9" i="3"/>
  <c r="D76" i="14" s="1"/>
  <c r="E34" i="23"/>
  <c r="F13" i="3" s="1"/>
  <c r="D34" i="23"/>
  <c r="E13" i="3" s="1"/>
  <c r="C34" i="23"/>
  <c r="E23" i="23"/>
  <c r="D23" i="23"/>
  <c r="C23" i="23"/>
  <c r="E20" i="23"/>
  <c r="D10" i="3" s="1"/>
  <c r="D77" i="14" s="1"/>
  <c r="D20" i="23"/>
  <c r="E10" i="3" s="1"/>
  <c r="C20" i="23"/>
  <c r="C77" i="14" s="1"/>
  <c r="D10" i="23"/>
  <c r="E9" i="3" s="1"/>
  <c r="C76" i="14"/>
  <c r="D7" i="23"/>
  <c r="E7" i="23"/>
  <c r="C7" i="23"/>
  <c r="F8" i="23"/>
  <c r="G8" i="23"/>
  <c r="F9" i="23"/>
  <c r="G9" i="23"/>
  <c r="F35" i="23"/>
  <c r="G35" i="23"/>
  <c r="F36" i="23"/>
  <c r="G36" i="23"/>
  <c r="H67" i="18"/>
  <c r="G67" i="18"/>
  <c r="C58" i="18"/>
  <c r="F55" i="18"/>
  <c r="D55" i="18" s="1"/>
  <c r="E6" i="23" l="1"/>
  <c r="F11" i="3"/>
  <c r="F23" i="23"/>
  <c r="E11" i="3"/>
  <c r="H11" i="3" s="1"/>
  <c r="G23" i="23"/>
  <c r="G79" i="14"/>
  <c r="E77" i="14"/>
  <c r="G20" i="23"/>
  <c r="F20" i="23"/>
  <c r="G103" i="14"/>
  <c r="D103" i="14"/>
  <c r="D99" i="14"/>
  <c r="H94" i="14"/>
  <c r="D94" i="14"/>
  <c r="H103" i="14"/>
  <c r="F106" i="14"/>
  <c r="D106" i="14" s="1"/>
  <c r="G94" i="14"/>
  <c r="H99" i="14"/>
  <c r="G99" i="14"/>
  <c r="E78" i="14"/>
  <c r="H78" i="14" s="1"/>
  <c r="G13" i="3"/>
  <c r="E80" i="14"/>
  <c r="H80" i="14" s="1"/>
  <c r="H13" i="3"/>
  <c r="E8" i="3"/>
  <c r="D11" i="3"/>
  <c r="D78" i="14" s="1"/>
  <c r="D8" i="3"/>
  <c r="D75" i="14" s="1"/>
  <c r="D13" i="3"/>
  <c r="D80" i="14" s="1"/>
  <c r="F8" i="3"/>
  <c r="F75" i="14" s="1"/>
  <c r="F10" i="3"/>
  <c r="H10" i="3" s="1"/>
  <c r="E76" i="14"/>
  <c r="H76" i="14" s="1"/>
  <c r="H9" i="3"/>
  <c r="D6" i="23"/>
  <c r="G12" i="3"/>
  <c r="H12" i="3"/>
  <c r="C6" i="23"/>
  <c r="F78" i="14"/>
  <c r="G9" i="3"/>
  <c r="G8" i="3"/>
  <c r="F80" i="14"/>
  <c r="C7" i="3"/>
  <c r="C74" i="14" s="1"/>
  <c r="E42" i="18"/>
  <c r="H42" i="18" s="1"/>
  <c r="F42" i="18"/>
  <c r="D42" i="18" s="1"/>
  <c r="C41" i="18"/>
  <c r="C18" i="18"/>
  <c r="G9" i="18"/>
  <c r="H9" i="18"/>
  <c r="G10" i="18"/>
  <c r="H10" i="18"/>
  <c r="G11" i="18"/>
  <c r="H11" i="18"/>
  <c r="G13" i="18"/>
  <c r="H13" i="18"/>
  <c r="G14" i="18"/>
  <c r="H14" i="18"/>
  <c r="G15" i="18"/>
  <c r="H15" i="18"/>
  <c r="G16" i="18"/>
  <c r="H16" i="18"/>
  <c r="G19" i="18"/>
  <c r="H19" i="18"/>
  <c r="G20" i="18"/>
  <c r="H20" i="18"/>
  <c r="G22" i="18"/>
  <c r="H22" i="18"/>
  <c r="G23" i="18"/>
  <c r="H23" i="18"/>
  <c r="G24" i="18"/>
  <c r="H24" i="18"/>
  <c r="G25" i="18"/>
  <c r="H25" i="18"/>
  <c r="G26" i="18"/>
  <c r="H26" i="18"/>
  <c r="G27" i="18"/>
  <c r="H27" i="18"/>
  <c r="G28" i="18"/>
  <c r="H28" i="18"/>
  <c r="G29" i="18"/>
  <c r="H29" i="18"/>
  <c r="G30" i="18"/>
  <c r="H30" i="18"/>
  <c r="G32" i="18"/>
  <c r="H32" i="18"/>
  <c r="G37" i="18"/>
  <c r="H37" i="18"/>
  <c r="G38" i="18"/>
  <c r="H38" i="18"/>
  <c r="G39" i="18"/>
  <c r="H39" i="18"/>
  <c r="G43" i="18"/>
  <c r="H43" i="18"/>
  <c r="G55" i="18"/>
  <c r="H55" i="18"/>
  <c r="G56" i="18"/>
  <c r="H56" i="18"/>
  <c r="G59" i="18"/>
  <c r="H59" i="18"/>
  <c r="G60" i="18"/>
  <c r="H60" i="18"/>
  <c r="G61" i="18"/>
  <c r="H61" i="18"/>
  <c r="G62" i="18"/>
  <c r="H62" i="18"/>
  <c r="C8" i="18"/>
  <c r="G78" i="22"/>
  <c r="F78" i="22"/>
  <c r="G77" i="22"/>
  <c r="F77" i="22"/>
  <c r="E76" i="22"/>
  <c r="D76" i="22"/>
  <c r="C76" i="22"/>
  <c r="G74" i="22"/>
  <c r="F74" i="22"/>
  <c r="G73" i="22"/>
  <c r="F73" i="22"/>
  <c r="E72" i="22"/>
  <c r="D72" i="22"/>
  <c r="C72" i="22"/>
  <c r="C57" i="18" s="1"/>
  <c r="G69" i="22"/>
  <c r="F69" i="22"/>
  <c r="G68" i="22"/>
  <c r="F68" i="22"/>
  <c r="E67" i="22"/>
  <c r="D67" i="22"/>
  <c r="G67" i="22" s="1"/>
  <c r="C67" i="22"/>
  <c r="G66" i="22"/>
  <c r="F66" i="22"/>
  <c r="G65" i="22"/>
  <c r="F65" i="22"/>
  <c r="E64" i="22"/>
  <c r="D64" i="22"/>
  <c r="G64" i="22" s="1"/>
  <c r="C64" i="22"/>
  <c r="G63" i="22"/>
  <c r="F63" i="22"/>
  <c r="G62" i="22"/>
  <c r="F62" i="22"/>
  <c r="G56" i="22"/>
  <c r="G55" i="22"/>
  <c r="F55" i="22"/>
  <c r="G54" i="22"/>
  <c r="F54" i="22"/>
  <c r="E53" i="22"/>
  <c r="D53" i="22"/>
  <c r="G53" i="22" s="1"/>
  <c r="C53" i="22"/>
  <c r="G52" i="22"/>
  <c r="F52" i="22"/>
  <c r="G51" i="22"/>
  <c r="F51" i="22"/>
  <c r="F49" i="22"/>
  <c r="G49" i="22"/>
  <c r="G48" i="22"/>
  <c r="F48" i="22"/>
  <c r="G47" i="22"/>
  <c r="F47" i="22"/>
  <c r="G37" i="22"/>
  <c r="F37" i="22"/>
  <c r="G36" i="22"/>
  <c r="F36" i="22"/>
  <c r="D35" i="22"/>
  <c r="G35" i="22" s="1"/>
  <c r="E35" i="22"/>
  <c r="C35" i="22"/>
  <c r="G32" i="22"/>
  <c r="F32" i="22"/>
  <c r="G31" i="22"/>
  <c r="F31" i="22"/>
  <c r="D30" i="22"/>
  <c r="G30" i="22" s="1"/>
  <c r="E30" i="22"/>
  <c r="C30" i="22"/>
  <c r="C40" i="18" s="1"/>
  <c r="C36" i="18" s="1"/>
  <c r="G27" i="22"/>
  <c r="F27" i="22"/>
  <c r="G26" i="22"/>
  <c r="F26" i="22"/>
  <c r="F22" i="22" s="1"/>
  <c r="F21" i="22"/>
  <c r="G21" i="22"/>
  <c r="F20" i="22"/>
  <c r="G20" i="22"/>
  <c r="D19" i="22"/>
  <c r="G19" i="22" s="1"/>
  <c r="E19" i="22"/>
  <c r="C19" i="22"/>
  <c r="D11" i="22"/>
  <c r="E17" i="18" s="1"/>
  <c r="H17" i="18" s="1"/>
  <c r="F9" i="22"/>
  <c r="G9" i="22"/>
  <c r="F10" i="22"/>
  <c r="G10" i="22"/>
  <c r="F16" i="22"/>
  <c r="G16" i="22"/>
  <c r="F17" i="22"/>
  <c r="G17" i="22"/>
  <c r="D8" i="22"/>
  <c r="G8" i="22" s="1"/>
  <c r="E8" i="22"/>
  <c r="G37" i="14"/>
  <c r="H43" i="14"/>
  <c r="G52" i="14"/>
  <c r="H52" i="14"/>
  <c r="D53" i="14"/>
  <c r="F53" i="14"/>
  <c r="D54" i="14"/>
  <c r="D122" i="14" s="1"/>
  <c r="F54" i="14"/>
  <c r="F122" i="14" s="1"/>
  <c r="D55" i="14"/>
  <c r="F55" i="14"/>
  <c r="D56" i="14"/>
  <c r="F56" i="14"/>
  <c r="D57" i="14"/>
  <c r="F57" i="14"/>
  <c r="D42" i="14"/>
  <c r="E42" i="14"/>
  <c r="H42" i="14" s="1"/>
  <c r="F42" i="14"/>
  <c r="D43" i="14"/>
  <c r="E43" i="14"/>
  <c r="F43" i="14"/>
  <c r="G43" i="14" s="1"/>
  <c r="D44" i="14"/>
  <c r="E44" i="14"/>
  <c r="H44" i="14" s="1"/>
  <c r="F44" i="14"/>
  <c r="G44" i="14" s="1"/>
  <c r="D45" i="14"/>
  <c r="E45" i="14"/>
  <c r="H45" i="14" s="1"/>
  <c r="F45" i="14"/>
  <c r="D35" i="14"/>
  <c r="E35" i="14"/>
  <c r="H35" i="14" s="1"/>
  <c r="F35" i="14"/>
  <c r="D36" i="14"/>
  <c r="E36" i="14"/>
  <c r="H36" i="14" s="1"/>
  <c r="F36" i="14"/>
  <c r="G36" i="14" s="1"/>
  <c r="D37" i="14"/>
  <c r="E37" i="14"/>
  <c r="H37" i="14" s="1"/>
  <c r="F37" i="14"/>
  <c r="D38" i="14"/>
  <c r="E38" i="14"/>
  <c r="H38" i="14" s="1"/>
  <c r="F38" i="14"/>
  <c r="G45" i="14" l="1"/>
  <c r="G35" i="14"/>
  <c r="G11" i="3"/>
  <c r="G42" i="14"/>
  <c r="C34" i="18"/>
  <c r="C68" i="14" s="1"/>
  <c r="G78" i="14"/>
  <c r="F64" i="22"/>
  <c r="E34" i="22"/>
  <c r="F67" i="22"/>
  <c r="G42" i="18"/>
  <c r="G80" i="14"/>
  <c r="E75" i="14"/>
  <c r="H75" i="14" s="1"/>
  <c r="H8" i="3"/>
  <c r="F19" i="22"/>
  <c r="C34" i="22"/>
  <c r="D7" i="3"/>
  <c r="D74" i="14" s="1"/>
  <c r="E17" i="11" s="1"/>
  <c r="E7" i="3"/>
  <c r="F7" i="3"/>
  <c r="F74" i="14" s="1"/>
  <c r="F77" i="14"/>
  <c r="H77" i="14" s="1"/>
  <c r="G10" i="3"/>
  <c r="D58" i="14"/>
  <c r="F58" i="14"/>
  <c r="G76" i="14"/>
  <c r="G38" i="14"/>
  <c r="G76" i="22"/>
  <c r="E63" i="18"/>
  <c r="H63" i="18" s="1"/>
  <c r="G38" i="22"/>
  <c r="E12" i="18"/>
  <c r="E67" i="14" s="1"/>
  <c r="H67" i="14" s="1"/>
  <c r="D46" i="18"/>
  <c r="F50" i="18"/>
  <c r="D50" i="18" s="1"/>
  <c r="E51" i="18"/>
  <c r="H51" i="18" s="1"/>
  <c r="F38" i="22"/>
  <c r="F12" i="18"/>
  <c r="D12" i="18" s="1"/>
  <c r="D67" i="14" s="1"/>
  <c r="F21" i="18"/>
  <c r="H21" i="18" s="1"/>
  <c r="E40" i="18"/>
  <c r="H40" i="18" s="1"/>
  <c r="E45" i="18"/>
  <c r="F47" i="18"/>
  <c r="E48" i="18"/>
  <c r="H48" i="18" s="1"/>
  <c r="F51" i="18"/>
  <c r="F72" i="22"/>
  <c r="F57" i="18"/>
  <c r="D57" i="18" s="1"/>
  <c r="F35" i="22"/>
  <c r="F53" i="22"/>
  <c r="F40" i="18"/>
  <c r="D40" i="18" s="1"/>
  <c r="F45" i="18"/>
  <c r="D45" i="18" s="1"/>
  <c r="D34" i="22"/>
  <c r="F48" i="18"/>
  <c r="H49" i="18"/>
  <c r="G72" i="22"/>
  <c r="E57" i="18"/>
  <c r="F76" i="22"/>
  <c r="F63" i="18"/>
  <c r="D63" i="18" s="1"/>
  <c r="F30" i="22"/>
  <c r="F56" i="22"/>
  <c r="F49" i="18"/>
  <c r="D49" i="18" s="1"/>
  <c r="E50" i="18"/>
  <c r="H50" i="18" s="1"/>
  <c r="C52" i="18"/>
  <c r="G17" i="18"/>
  <c r="F8" i="22"/>
  <c r="C27" i="19"/>
  <c r="C62" i="14" s="1"/>
  <c r="F36" i="19"/>
  <c r="C36" i="19"/>
  <c r="C63" i="14" s="1"/>
  <c r="C19" i="19"/>
  <c r="C61" i="14" s="1"/>
  <c r="G20" i="19"/>
  <c r="H20" i="19"/>
  <c r="G21" i="19"/>
  <c r="H21" i="19"/>
  <c r="G22" i="19"/>
  <c r="H22" i="19"/>
  <c r="G23" i="19"/>
  <c r="H23" i="19"/>
  <c r="G24" i="19"/>
  <c r="H24" i="19"/>
  <c r="G25" i="19"/>
  <c r="H25" i="19"/>
  <c r="G28" i="19"/>
  <c r="H28" i="19"/>
  <c r="G29" i="19"/>
  <c r="H29" i="19"/>
  <c r="G30" i="19"/>
  <c r="H30" i="19"/>
  <c r="G31" i="19"/>
  <c r="H31" i="19"/>
  <c r="G32" i="19"/>
  <c r="H32" i="19"/>
  <c r="G34" i="19"/>
  <c r="H34" i="19"/>
  <c r="G37" i="19"/>
  <c r="H37" i="19"/>
  <c r="G38" i="19"/>
  <c r="H38" i="19"/>
  <c r="H39" i="19"/>
  <c r="G41" i="19"/>
  <c r="H41" i="19"/>
  <c r="G11" i="19"/>
  <c r="H11" i="19"/>
  <c r="G12" i="19"/>
  <c r="H12" i="19"/>
  <c r="G13" i="19"/>
  <c r="H13" i="19"/>
  <c r="G14" i="19"/>
  <c r="H14" i="19"/>
  <c r="D27" i="25"/>
  <c r="G27" i="25" s="1"/>
  <c r="E27" i="25"/>
  <c r="F42" i="19" s="1"/>
  <c r="C27" i="25"/>
  <c r="C42" i="19" s="1"/>
  <c r="C40" i="19" s="1"/>
  <c r="D23" i="25"/>
  <c r="E23" i="25"/>
  <c r="F23" i="25" s="1"/>
  <c r="C23" i="25"/>
  <c r="D19" i="25"/>
  <c r="G19" i="25" s="1"/>
  <c r="E19" i="25"/>
  <c r="F35" i="19" s="1"/>
  <c r="C19" i="25"/>
  <c r="D15" i="25"/>
  <c r="E26" i="19" s="1"/>
  <c r="E15" i="25"/>
  <c r="F15" i="25" s="1"/>
  <c r="C15" i="25"/>
  <c r="F16" i="25"/>
  <c r="G16" i="25"/>
  <c r="F17" i="25"/>
  <c r="G17" i="25"/>
  <c r="F18" i="25"/>
  <c r="G18" i="25"/>
  <c r="F19" i="25"/>
  <c r="F20" i="25"/>
  <c r="G20" i="25"/>
  <c r="F21" i="25"/>
  <c r="G21" i="25"/>
  <c r="F22" i="25"/>
  <c r="G22" i="25"/>
  <c r="G23" i="25"/>
  <c r="F24" i="25"/>
  <c r="G24" i="25"/>
  <c r="F25" i="25"/>
  <c r="G25" i="25"/>
  <c r="F26" i="25"/>
  <c r="G26" i="25"/>
  <c r="F28" i="25"/>
  <c r="G28" i="25"/>
  <c r="F29" i="25"/>
  <c r="G29" i="25"/>
  <c r="G15" i="25"/>
  <c r="G8" i="25"/>
  <c r="G9" i="25"/>
  <c r="G11" i="25"/>
  <c r="G12" i="25"/>
  <c r="D10" i="25"/>
  <c r="G10" i="25" s="1"/>
  <c r="E10" i="25"/>
  <c r="F16" i="19" s="1"/>
  <c r="C10" i="25"/>
  <c r="C16" i="19" s="1"/>
  <c r="F8" i="25"/>
  <c r="F9" i="25"/>
  <c r="F11" i="25"/>
  <c r="F12" i="25"/>
  <c r="D7" i="25"/>
  <c r="G7" i="25" s="1"/>
  <c r="E7" i="25"/>
  <c r="F7" i="25" s="1"/>
  <c r="C7" i="25"/>
  <c r="C15" i="19" s="1"/>
  <c r="H12" i="18" l="1"/>
  <c r="E44" i="18"/>
  <c r="E16" i="19"/>
  <c r="H16" i="19" s="1"/>
  <c r="F27" i="25"/>
  <c r="E8" i="18"/>
  <c r="C69" i="14"/>
  <c r="H7" i="3"/>
  <c r="G12" i="18"/>
  <c r="E19" i="19"/>
  <c r="H26" i="19"/>
  <c r="F40" i="19"/>
  <c r="D40" i="19" s="1"/>
  <c r="D42" i="19"/>
  <c r="G16" i="19"/>
  <c r="D16" i="19"/>
  <c r="D35" i="19"/>
  <c r="F26" i="19"/>
  <c r="G48" i="18"/>
  <c r="D48" i="18"/>
  <c r="G51" i="18"/>
  <c r="D51" i="18"/>
  <c r="F10" i="25"/>
  <c r="F15" i="19"/>
  <c r="E42" i="19"/>
  <c r="F63" i="14"/>
  <c r="D36" i="19"/>
  <c r="D63" i="14" s="1"/>
  <c r="E35" i="19"/>
  <c r="G47" i="18"/>
  <c r="D47" i="18"/>
  <c r="E15" i="19"/>
  <c r="H15" i="19" s="1"/>
  <c r="F67" i="14"/>
  <c r="G67" i="14" s="1"/>
  <c r="G75" i="14"/>
  <c r="G21" i="18"/>
  <c r="D21" i="18"/>
  <c r="E74" i="14"/>
  <c r="G74" i="14" s="1"/>
  <c r="G7" i="3"/>
  <c r="G77" i="14"/>
  <c r="G17" i="11"/>
  <c r="H47" i="18"/>
  <c r="G46" i="18"/>
  <c r="H46" i="18"/>
  <c r="H31" i="18"/>
  <c r="G31" i="18"/>
  <c r="G49" i="18"/>
  <c r="G40" i="18"/>
  <c r="G63" i="18"/>
  <c r="G57" i="18"/>
  <c r="F54" i="18"/>
  <c r="D54" i="18" s="1"/>
  <c r="H57" i="18"/>
  <c r="E54" i="18"/>
  <c r="H45" i="18"/>
  <c r="F44" i="18"/>
  <c r="D44" i="18" s="1"/>
  <c r="G45" i="18"/>
  <c r="F8" i="18"/>
  <c r="G50" i="18"/>
  <c r="G42" i="19"/>
  <c r="G39" i="19"/>
  <c r="E36" i="19"/>
  <c r="C43" i="19"/>
  <c r="C64" i="14" s="1"/>
  <c r="C57" i="26"/>
  <c r="D9" i="2"/>
  <c r="F39" i="2"/>
  <c r="D39" i="2" s="1"/>
  <c r="F47" i="2"/>
  <c r="F40" i="2" s="1"/>
  <c r="F29" i="14" s="1"/>
  <c r="E52" i="2"/>
  <c r="C59" i="26" s="1"/>
  <c r="E67" i="2"/>
  <c r="C61" i="26" s="1"/>
  <c r="C48" i="2"/>
  <c r="C47" i="2"/>
  <c r="C40" i="2" s="1"/>
  <c r="C19" i="2"/>
  <c r="B58" i="26" s="1"/>
  <c r="C83" i="2"/>
  <c r="D83" i="2"/>
  <c r="C84" i="2"/>
  <c r="D84" i="2"/>
  <c r="C85" i="2"/>
  <c r="D85" i="2"/>
  <c r="C86" i="2"/>
  <c r="D86" i="2"/>
  <c r="C87" i="2"/>
  <c r="D87" i="2"/>
  <c r="F83" i="2"/>
  <c r="F84" i="2"/>
  <c r="F85" i="2"/>
  <c r="G85" i="2" s="1"/>
  <c r="F86" i="2"/>
  <c r="F87" i="2"/>
  <c r="E87" i="2"/>
  <c r="H87" i="2" s="1"/>
  <c r="E86" i="2"/>
  <c r="G86" i="2" s="1"/>
  <c r="E85" i="2"/>
  <c r="E84" i="2"/>
  <c r="C67" i="2"/>
  <c r="B61" i="26" s="1"/>
  <c r="C52" i="2"/>
  <c r="G12" i="2"/>
  <c r="H12" i="2"/>
  <c r="G13" i="2"/>
  <c r="H13" i="2"/>
  <c r="G14" i="2"/>
  <c r="H14" i="2"/>
  <c r="G15" i="2"/>
  <c r="H15" i="2"/>
  <c r="G16" i="2"/>
  <c r="H16" i="2"/>
  <c r="G41" i="2"/>
  <c r="H41" i="2"/>
  <c r="G42" i="2"/>
  <c r="H42" i="2"/>
  <c r="G43" i="2"/>
  <c r="H43" i="2"/>
  <c r="G44" i="2"/>
  <c r="H44" i="2"/>
  <c r="G45" i="2"/>
  <c r="H45" i="2"/>
  <c r="G46" i="2"/>
  <c r="H46" i="2"/>
  <c r="G49" i="2"/>
  <c r="H49" i="2"/>
  <c r="G50" i="2"/>
  <c r="H50" i="2"/>
  <c r="G53" i="2"/>
  <c r="H53" i="2"/>
  <c r="G54" i="2"/>
  <c r="H54" i="2"/>
  <c r="G55" i="2"/>
  <c r="H55" i="2"/>
  <c r="G56" i="2"/>
  <c r="H56" i="2"/>
  <c r="G57" i="2"/>
  <c r="H57" i="2"/>
  <c r="G60" i="2"/>
  <c r="H60" i="2"/>
  <c r="G61" i="2"/>
  <c r="H61" i="2"/>
  <c r="G62" i="2"/>
  <c r="H62" i="2"/>
  <c r="G63" i="2"/>
  <c r="H63" i="2"/>
  <c r="G65" i="2"/>
  <c r="H65" i="2"/>
  <c r="G68" i="2"/>
  <c r="H68" i="2"/>
  <c r="G71" i="2"/>
  <c r="H71" i="2"/>
  <c r="G72" i="2"/>
  <c r="H72" i="2"/>
  <c r="G73" i="2"/>
  <c r="H73" i="2"/>
  <c r="G74" i="2"/>
  <c r="H74" i="2"/>
  <c r="G80" i="2"/>
  <c r="H80" i="2"/>
  <c r="G8" i="2"/>
  <c r="H8" i="2"/>
  <c r="G10" i="2"/>
  <c r="H10" i="2"/>
  <c r="F95" i="2"/>
  <c r="G11" i="2"/>
  <c r="H11" i="2"/>
  <c r="H54" i="18" l="1"/>
  <c r="G45" i="21"/>
  <c r="F45" i="21"/>
  <c r="G84" i="2"/>
  <c r="G8" i="18"/>
  <c r="D8" i="18"/>
  <c r="H35" i="19"/>
  <c r="E27" i="19"/>
  <c r="D15" i="19"/>
  <c r="G15" i="19"/>
  <c r="D26" i="19"/>
  <c r="G26" i="19"/>
  <c r="F19" i="19"/>
  <c r="E40" i="19"/>
  <c r="H42" i="19"/>
  <c r="G35" i="19"/>
  <c r="E61" i="14"/>
  <c r="H74" i="14"/>
  <c r="H8" i="18"/>
  <c r="H36" i="19"/>
  <c r="E63" i="14"/>
  <c r="B59" i="26"/>
  <c r="E41" i="18"/>
  <c r="H44" i="18"/>
  <c r="G54" i="18"/>
  <c r="F41" i="18"/>
  <c r="D41" i="18" s="1"/>
  <c r="G44" i="18"/>
  <c r="E40" i="14"/>
  <c r="E31" i="14"/>
  <c r="F9" i="2"/>
  <c r="H9" i="2" s="1"/>
  <c r="G36" i="19"/>
  <c r="E43" i="19"/>
  <c r="E64" i="14" s="1"/>
  <c r="D47" i="2"/>
  <c r="D40" i="2" s="1"/>
  <c r="D29" i="14" s="1"/>
  <c r="E47" i="2"/>
  <c r="F69" i="2"/>
  <c r="D69" i="2" s="1"/>
  <c r="D67" i="2" s="1"/>
  <c r="D40" i="14" s="1"/>
  <c r="F66" i="2"/>
  <c r="F58" i="2"/>
  <c r="F19" i="2"/>
  <c r="D19" i="2"/>
  <c r="D28" i="14" s="1"/>
  <c r="F51" i="2"/>
  <c r="E51" i="2"/>
  <c r="H17" i="2"/>
  <c r="G17" i="2"/>
  <c r="D18" i="2"/>
  <c r="D99" i="26" s="1"/>
  <c r="H85" i="2"/>
  <c r="E18" i="2"/>
  <c r="C99" i="26" s="1"/>
  <c r="G87" i="2"/>
  <c r="H84" i="2"/>
  <c r="H86" i="2"/>
  <c r="H69" i="2" l="1"/>
  <c r="D19" i="19"/>
  <c r="D61" i="14" s="1"/>
  <c r="G19" i="19"/>
  <c r="F61" i="14"/>
  <c r="D66" i="2"/>
  <c r="H19" i="19"/>
  <c r="H40" i="19"/>
  <c r="G40" i="19"/>
  <c r="E62" i="14"/>
  <c r="F48" i="2"/>
  <c r="F30" i="14" s="1"/>
  <c r="D51" i="2"/>
  <c r="D48" i="2" s="1"/>
  <c r="D30" i="14" s="1"/>
  <c r="H58" i="2"/>
  <c r="D58" i="2"/>
  <c r="D52" i="2" s="1"/>
  <c r="D31" i="14" s="1"/>
  <c r="F18" i="2"/>
  <c r="H63" i="14"/>
  <c r="G63" i="14"/>
  <c r="F28" i="14"/>
  <c r="D58" i="26"/>
  <c r="G9" i="2"/>
  <c r="D57" i="26"/>
  <c r="D79" i="2"/>
  <c r="E40" i="2"/>
  <c r="E29" i="14" s="1"/>
  <c r="G47" i="2"/>
  <c r="H47" i="2"/>
  <c r="E64" i="2"/>
  <c r="H66" i="2"/>
  <c r="G69" i="2"/>
  <c r="F67" i="2"/>
  <c r="F64" i="2"/>
  <c r="D64" i="2" s="1"/>
  <c r="D39" i="14" s="1"/>
  <c r="G66" i="2"/>
  <c r="G58" i="2"/>
  <c r="F52" i="2"/>
  <c r="H52" i="2" s="1"/>
  <c r="G51" i="2"/>
  <c r="E48" i="2"/>
  <c r="E30" i="14" s="1"/>
  <c r="H30" i="14" s="1"/>
  <c r="H51" i="2"/>
  <c r="D120" i="14"/>
  <c r="D121" i="14"/>
  <c r="D119" i="14"/>
  <c r="C99" i="14"/>
  <c r="C94" i="14"/>
  <c r="C6" i="24"/>
  <c r="D6" i="24"/>
  <c r="E6" i="24"/>
  <c r="D61" i="26" l="1"/>
  <c r="H67" i="2"/>
  <c r="H61" i="14"/>
  <c r="G61" i="14"/>
  <c r="D59" i="2"/>
  <c r="D100" i="26" s="1"/>
  <c r="D78" i="2"/>
  <c r="F31" i="14"/>
  <c r="D59" i="26"/>
  <c r="D56" i="26" s="1"/>
  <c r="F59" i="2"/>
  <c r="F82" i="2" s="1"/>
  <c r="F88" i="2" s="1"/>
  <c r="G30" i="14"/>
  <c r="G64" i="2"/>
  <c r="F39" i="14"/>
  <c r="H64" i="2"/>
  <c r="E39" i="14"/>
  <c r="G67" i="2"/>
  <c r="F40" i="14"/>
  <c r="H29" i="14"/>
  <c r="G29" i="14"/>
  <c r="G6" i="24"/>
  <c r="H40" i="2"/>
  <c r="G40" i="2"/>
  <c r="F78" i="2"/>
  <c r="G52" i="2"/>
  <c r="F79" i="2"/>
  <c r="G48" i="2"/>
  <c r="H48" i="2"/>
  <c r="E78" i="2"/>
  <c r="F6" i="24"/>
  <c r="G40" i="14" l="1"/>
  <c r="H40" i="14"/>
  <c r="D82" i="2"/>
  <c r="D88" i="2" s="1"/>
  <c r="G31" i="14"/>
  <c r="H31" i="14"/>
  <c r="D70" i="2"/>
  <c r="D75" i="2" s="1"/>
  <c r="H39" i="14"/>
  <c r="F70" i="2"/>
  <c r="F75" i="2" s="1"/>
  <c r="F76" i="2" s="1"/>
  <c r="F10" i="19" s="1"/>
  <c r="F33" i="19" s="1"/>
  <c r="G39" i="14"/>
  <c r="G10" i="23"/>
  <c r="C8" i="22"/>
  <c r="G11" i="22"/>
  <c r="D128" i="26" l="1"/>
  <c r="D33" i="19"/>
  <c r="H33" i="19"/>
  <c r="G33" i="19"/>
  <c r="F27" i="19"/>
  <c r="D10" i="19"/>
  <c r="F9" i="19"/>
  <c r="D101" i="26"/>
  <c r="D77" i="2"/>
  <c r="D104" i="26" s="1"/>
  <c r="D76" i="2"/>
  <c r="D103" i="26" s="1"/>
  <c r="F77" i="2"/>
  <c r="F10" i="23"/>
  <c r="G6" i="23"/>
  <c r="F11" i="22"/>
  <c r="D27" i="19" l="1"/>
  <c r="D62" i="14" s="1"/>
  <c r="F62" i="14"/>
  <c r="F43" i="19"/>
  <c r="H27" i="19"/>
  <c r="G27" i="19"/>
  <c r="G128" i="26"/>
  <c r="H128" i="26" s="1"/>
  <c r="E128" i="26"/>
  <c r="F128" i="26" s="1"/>
  <c r="D120" i="26"/>
  <c r="D9" i="19"/>
  <c r="F6" i="23"/>
  <c r="H62" i="14" l="1"/>
  <c r="G62" i="14"/>
  <c r="D43" i="19"/>
  <c r="D64" i="14" s="1"/>
  <c r="F64" i="14"/>
  <c r="E120" i="26"/>
  <c r="F120" i="26" s="1"/>
  <c r="G120" i="26"/>
  <c r="H120" i="26" s="1"/>
  <c r="G34" i="22"/>
  <c r="G64" i="14" l="1"/>
  <c r="H64" i="14"/>
  <c r="F34" i="22"/>
  <c r="E33" i="18" l="1"/>
  <c r="D51" i="14"/>
  <c r="E51" i="14"/>
  <c r="H51" i="14" s="1"/>
  <c r="F51" i="14"/>
  <c r="G51" i="14" s="1"/>
  <c r="C51" i="14"/>
  <c r="C45" i="14"/>
  <c r="C44" i="14"/>
  <c r="C43" i="14"/>
  <c r="C42" i="14"/>
  <c r="E25" i="14"/>
  <c r="F25" i="14"/>
  <c r="E18" i="11" l="1"/>
  <c r="F18" i="11"/>
  <c r="H25" i="14"/>
  <c r="G18" i="11"/>
  <c r="G25" i="14"/>
  <c r="H33" i="18"/>
  <c r="E18" i="18"/>
  <c r="G33" i="18"/>
  <c r="F18" i="18"/>
  <c r="D18" i="18" s="1"/>
  <c r="H41" i="18"/>
  <c r="G41" i="18"/>
  <c r="E58" i="18"/>
  <c r="F58" i="18"/>
  <c r="D58" i="18" s="1"/>
  <c r="H18" i="18" l="1"/>
  <c r="E34" i="18"/>
  <c r="E68" i="14" s="1"/>
  <c r="G18" i="18"/>
  <c r="F34" i="18"/>
  <c r="G58" i="18"/>
  <c r="F64" i="18"/>
  <c r="H58" i="18"/>
  <c r="E64" i="18"/>
  <c r="E70" i="14" s="1"/>
  <c r="F70" i="14" l="1"/>
  <c r="G70" i="14" s="1"/>
  <c r="D64" i="18"/>
  <c r="D70" i="14" s="1"/>
  <c r="F68" i="14"/>
  <c r="G68" i="14" s="1"/>
  <c r="D34" i="18"/>
  <c r="D68" i="14" s="1"/>
  <c r="H70" i="14"/>
  <c r="G64" i="18"/>
  <c r="H64" i="18"/>
  <c r="H68" i="14" l="1"/>
  <c r="D118" i="14"/>
  <c r="C9" i="20"/>
  <c r="C55" i="18" s="1"/>
  <c r="C54" i="18" s="1"/>
  <c r="C64" i="18" s="1"/>
  <c r="C65" i="18" s="1"/>
  <c r="J55" i="9"/>
  <c r="H55" i="9"/>
  <c r="F55" i="9"/>
  <c r="F85" i="14"/>
  <c r="H85" i="14" s="1"/>
  <c r="F84" i="14"/>
  <c r="F83" i="14"/>
  <c r="H83" i="14"/>
  <c r="G116" i="14"/>
  <c r="H116" i="14"/>
  <c r="H112" i="14"/>
  <c r="H126" i="14"/>
  <c r="H125" i="14"/>
  <c r="H124" i="14"/>
  <c r="F120" i="14"/>
  <c r="E120" i="14"/>
  <c r="F121" i="14"/>
  <c r="E121" i="14"/>
  <c r="F119" i="14"/>
  <c r="E119" i="14"/>
  <c r="C121" i="14"/>
  <c r="C120" i="14"/>
  <c r="C119" i="14"/>
  <c r="C54" i="14"/>
  <c r="E26" i="14"/>
  <c r="C56" i="14"/>
  <c r="D17" i="11" s="1"/>
  <c r="F36" i="18"/>
  <c r="D36" i="18" s="1"/>
  <c r="E36" i="18"/>
  <c r="E52" i="18" s="1"/>
  <c r="C55" i="14"/>
  <c r="C57" i="14"/>
  <c r="C53" i="14"/>
  <c r="D47" i="14"/>
  <c r="F47" i="14"/>
  <c r="D48" i="14"/>
  <c r="F48" i="14"/>
  <c r="C38" i="14"/>
  <c r="C37" i="14"/>
  <c r="C36" i="14"/>
  <c r="C35" i="14"/>
  <c r="C29" i="14"/>
  <c r="C40" i="14"/>
  <c r="C39" i="14"/>
  <c r="C31" i="14"/>
  <c r="C30" i="14"/>
  <c r="D95" i="2"/>
  <c r="C95" i="2"/>
  <c r="D26" i="14"/>
  <c r="D27" i="14" s="1"/>
  <c r="C9" i="2"/>
  <c r="C28" i="14"/>
  <c r="D32" i="14" l="1"/>
  <c r="D41" i="14" s="1"/>
  <c r="D46" i="14" s="1"/>
  <c r="E7" i="11"/>
  <c r="H121" i="14"/>
  <c r="H119" i="14"/>
  <c r="H120" i="14"/>
  <c r="C18" i="2"/>
  <c r="B57" i="26"/>
  <c r="G36" i="18"/>
  <c r="F52" i="18"/>
  <c r="E69" i="14"/>
  <c r="E65" i="18"/>
  <c r="E68" i="18" s="1"/>
  <c r="C58" i="14"/>
  <c r="D18" i="11"/>
  <c r="E27" i="14"/>
  <c r="F7" i="11" s="1"/>
  <c r="H84" i="14"/>
  <c r="R45" i="9"/>
  <c r="N45" i="9"/>
  <c r="Z45" i="9"/>
  <c r="V45" i="9"/>
  <c r="Y45" i="9"/>
  <c r="U45" i="9"/>
  <c r="Q45" i="9"/>
  <c r="M45" i="9"/>
  <c r="AF44" i="9"/>
  <c r="AE44" i="9"/>
  <c r="G83" i="14"/>
  <c r="G84" i="14"/>
  <c r="G85" i="14"/>
  <c r="F82" i="14"/>
  <c r="F81" i="14" s="1"/>
  <c r="C68" i="18"/>
  <c r="C70" i="14"/>
  <c r="C72" i="14" s="1"/>
  <c r="G112" i="14"/>
  <c r="G121" i="14"/>
  <c r="H111" i="14"/>
  <c r="E109" i="14"/>
  <c r="H115" i="14"/>
  <c r="E113" i="14"/>
  <c r="G119" i="14"/>
  <c r="G120" i="14"/>
  <c r="G111" i="14"/>
  <c r="F109" i="14"/>
  <c r="F113" i="14"/>
  <c r="G115" i="14"/>
  <c r="F107" i="14"/>
  <c r="D107" i="14" s="1"/>
  <c r="G106" i="14"/>
  <c r="H36" i="18"/>
  <c r="F26" i="14"/>
  <c r="F27" i="14" s="1"/>
  <c r="L10" i="10"/>
  <c r="C106" i="14"/>
  <c r="C107" i="14" s="1"/>
  <c r="H43" i="19"/>
  <c r="C78" i="2"/>
  <c r="E118" i="14"/>
  <c r="F118" i="14"/>
  <c r="C49" i="14"/>
  <c r="D49" i="14"/>
  <c r="C118" i="14"/>
  <c r="D50" i="14"/>
  <c r="E49" i="14"/>
  <c r="G124" i="14"/>
  <c r="G126" i="14"/>
  <c r="C26" i="14"/>
  <c r="C79" i="2"/>
  <c r="C122" i="14"/>
  <c r="G125" i="14"/>
  <c r="H82" i="14" l="1"/>
  <c r="H113" i="14"/>
  <c r="H118" i="14"/>
  <c r="G52" i="18"/>
  <c r="D52" i="18"/>
  <c r="D69" i="14" s="1"/>
  <c r="E11" i="11"/>
  <c r="E10" i="11"/>
  <c r="E9" i="11"/>
  <c r="C59" i="2"/>
  <c r="C70" i="2" s="1"/>
  <c r="B101" i="26" s="1"/>
  <c r="B99" i="26"/>
  <c r="B56" i="26"/>
  <c r="F32" i="14"/>
  <c r="F41" i="14" s="1"/>
  <c r="F46" i="14" s="1"/>
  <c r="G7" i="11"/>
  <c r="E72" i="14"/>
  <c r="F69" i="14"/>
  <c r="G69" i="14" s="1"/>
  <c r="F65" i="18"/>
  <c r="D65" i="18" s="1"/>
  <c r="H26" i="14"/>
  <c r="G26" i="14"/>
  <c r="H27" i="14"/>
  <c r="G27" i="14"/>
  <c r="H109" i="14"/>
  <c r="G113" i="14"/>
  <c r="G81" i="14"/>
  <c r="G82" i="14"/>
  <c r="F66" i="18"/>
  <c r="G109" i="14"/>
  <c r="G118" i="14"/>
  <c r="E107" i="14"/>
  <c r="H107" i="14" s="1"/>
  <c r="H106" i="14"/>
  <c r="H52" i="18"/>
  <c r="G43" i="19"/>
  <c r="H78" i="2"/>
  <c r="G78" i="2"/>
  <c r="G18" i="2"/>
  <c r="H18" i="2"/>
  <c r="E123" i="14"/>
  <c r="F49" i="14"/>
  <c r="G49" i="14" s="1"/>
  <c r="F50" i="14"/>
  <c r="C27" i="14"/>
  <c r="C50" i="14"/>
  <c r="G11" i="11" l="1"/>
  <c r="F87" i="14" s="1"/>
  <c r="D87" i="14" s="1"/>
  <c r="G10" i="11"/>
  <c r="F89" i="14" s="1"/>
  <c r="G9" i="11"/>
  <c r="F88" i="14" s="1"/>
  <c r="D88" i="14" s="1"/>
  <c r="H66" i="18"/>
  <c r="D66" i="18"/>
  <c r="D66" i="14" s="1"/>
  <c r="D72" i="14" s="1"/>
  <c r="H69" i="14"/>
  <c r="G107" i="14"/>
  <c r="B100" i="26"/>
  <c r="C82" i="2"/>
  <c r="C88" i="2" s="1"/>
  <c r="C33" i="14" s="1"/>
  <c r="D8" i="11" s="1"/>
  <c r="H49" i="14"/>
  <c r="C32" i="14"/>
  <c r="C41" i="14" s="1"/>
  <c r="C46" i="14" s="1"/>
  <c r="D7" i="11"/>
  <c r="H81" i="14"/>
  <c r="F66" i="14"/>
  <c r="H66" i="14" s="1"/>
  <c r="F68" i="18"/>
  <c r="D68" i="18" s="1"/>
  <c r="C75" i="2"/>
  <c r="AD45" i="9"/>
  <c r="AC45" i="9"/>
  <c r="F123" i="14"/>
  <c r="G123" i="14" s="1"/>
  <c r="D89" i="14" l="1"/>
  <c r="D11" i="11"/>
  <c r="C87" i="14" s="1"/>
  <c r="D10" i="11"/>
  <c r="C89" i="14" s="1"/>
  <c r="D9" i="11"/>
  <c r="C88" i="14" s="1"/>
  <c r="H123" i="14"/>
  <c r="D13" i="11"/>
  <c r="C34" i="14"/>
  <c r="C17" i="19"/>
  <c r="F8" i="19" s="1"/>
  <c r="D8" i="19" s="1"/>
  <c r="B102" i="26"/>
  <c r="G66" i="14"/>
  <c r="F72" i="14"/>
  <c r="H65" i="18"/>
  <c r="H34" i="18"/>
  <c r="G34" i="18"/>
  <c r="C77" i="2"/>
  <c r="C76" i="2"/>
  <c r="D33" i="14"/>
  <c r="E13" i="11" l="1"/>
  <c r="E8" i="11"/>
  <c r="D34" i="14"/>
  <c r="C47" i="14"/>
  <c r="B103" i="26"/>
  <c r="C48" i="14"/>
  <c r="B104" i="26"/>
  <c r="E104" i="26" s="1"/>
  <c r="F104" i="26" s="1"/>
  <c r="G72" i="14"/>
  <c r="H72" i="14"/>
  <c r="G65" i="18"/>
  <c r="H68" i="18"/>
  <c r="F17" i="19"/>
  <c r="D17" i="19" s="1"/>
  <c r="F33" i="14"/>
  <c r="G13" i="11" l="1"/>
  <c r="F34" i="14"/>
  <c r="G8" i="11"/>
  <c r="G66" i="18"/>
  <c r="G68" i="18" l="1"/>
  <c r="H22" i="2"/>
  <c r="H26" i="2"/>
  <c r="H30" i="2"/>
  <c r="H34" i="2"/>
  <c r="H38" i="2"/>
  <c r="H29" i="2"/>
  <c r="H37" i="2"/>
  <c r="H25" i="2"/>
  <c r="H33" i="2"/>
  <c r="H39" i="2"/>
  <c r="H20" i="2"/>
  <c r="G22" i="2"/>
  <c r="H24" i="2"/>
  <c r="G24" i="2"/>
  <c r="G28" i="2"/>
  <c r="H28" i="2"/>
  <c r="G30" i="2"/>
  <c r="H32" i="2"/>
  <c r="H36" i="2"/>
  <c r="G38" i="2"/>
  <c r="H23" i="2"/>
  <c r="G31" i="2"/>
  <c r="H31" i="2"/>
  <c r="G37" i="2"/>
  <c r="H21" i="2"/>
  <c r="H27" i="2"/>
  <c r="G27" i="2"/>
  <c r="G33" i="2"/>
  <c r="G35" i="2"/>
  <c r="H35" i="2"/>
  <c r="G32" i="2"/>
  <c r="G23" i="2"/>
  <c r="G21" i="2"/>
  <c r="G26" i="2"/>
  <c r="G34" i="2"/>
  <c r="G29" i="2"/>
  <c r="G25" i="2"/>
  <c r="G39" i="2"/>
  <c r="G20" i="2"/>
  <c r="H19" i="2"/>
  <c r="E28" i="14" l="1"/>
  <c r="E59" i="2"/>
  <c r="C58" i="26"/>
  <c r="G19" i="2"/>
  <c r="E79" i="2"/>
  <c r="H28" i="14" l="1"/>
  <c r="E32" i="14"/>
  <c r="G28" i="14"/>
  <c r="E50" i="14"/>
  <c r="E82" i="2"/>
  <c r="E70" i="2"/>
  <c r="H59" i="2"/>
  <c r="G59" i="2"/>
  <c r="C100" i="26"/>
  <c r="C56" i="26"/>
  <c r="G79" i="2"/>
  <c r="H79" i="2"/>
  <c r="H82" i="2" l="1"/>
  <c r="G82" i="2"/>
  <c r="E75" i="2"/>
  <c r="G70" i="2"/>
  <c r="H70" i="2"/>
  <c r="C101" i="26"/>
  <c r="H32" i="14"/>
  <c r="E41" i="14"/>
  <c r="G32" i="14"/>
  <c r="G50" i="14"/>
  <c r="H50" i="14"/>
  <c r="E46" i="14" l="1"/>
  <c r="G41" i="14"/>
  <c r="H41" i="14"/>
  <c r="H75" i="2"/>
  <c r="E76" i="2"/>
  <c r="G75" i="2"/>
  <c r="E77" i="2"/>
  <c r="C103" i="26" l="1"/>
  <c r="F10" i="11"/>
  <c r="E89" i="14" s="1"/>
  <c r="F9" i="11"/>
  <c r="E88" i="14" s="1"/>
  <c r="G46" i="14"/>
  <c r="F11" i="11"/>
  <c r="E87" i="14" s="1"/>
  <c r="H46" i="14"/>
  <c r="E47" i="14"/>
  <c r="G76" i="2"/>
  <c r="H76" i="2"/>
  <c r="G77" i="2"/>
  <c r="H77" i="2"/>
  <c r="E48" i="14"/>
  <c r="C104" i="26"/>
  <c r="G104" i="26" s="1"/>
  <c r="H104" i="26" s="1"/>
  <c r="E9" i="19" l="1"/>
  <c r="E17" i="19" s="1"/>
  <c r="H10" i="19"/>
  <c r="G10" i="19"/>
  <c r="G88" i="14"/>
  <c r="H88" i="14"/>
  <c r="H89" i="14"/>
  <c r="G89" i="14"/>
  <c r="G87" i="14"/>
  <c r="H87" i="14"/>
  <c r="H48" i="14"/>
  <c r="G48" i="14"/>
  <c r="H47" i="14"/>
  <c r="G47" i="14"/>
  <c r="H91" i="2"/>
  <c r="E55" i="14"/>
  <c r="H55" i="14" s="1"/>
  <c r="H92" i="2"/>
  <c r="E56" i="14"/>
  <c r="F17" i="11" s="1"/>
  <c r="H93" i="2"/>
  <c r="E57" i="14"/>
  <c r="G57" i="14" s="1"/>
  <c r="H94" i="2"/>
  <c r="G94" i="2"/>
  <c r="E83" i="2"/>
  <c r="H83" i="2" s="1"/>
  <c r="H90" i="2"/>
  <c r="E95" i="2"/>
  <c r="G95" i="2" s="1"/>
  <c r="E53" i="14"/>
  <c r="G53" i="14" s="1"/>
  <c r="E54" i="14"/>
  <c r="H54" i="14" s="1"/>
  <c r="G92" i="2"/>
  <c r="G90" i="2"/>
  <c r="G91" i="2"/>
  <c r="G93" i="2"/>
  <c r="H9" i="19" l="1"/>
  <c r="G9" i="19"/>
  <c r="E88" i="2"/>
  <c r="H88" i="2" s="1"/>
  <c r="G83" i="2"/>
  <c r="E122" i="14"/>
  <c r="H122" i="14" s="1"/>
  <c r="G56" i="14"/>
  <c r="H53" i="14"/>
  <c r="E58" i="14"/>
  <c r="H95" i="2"/>
  <c r="G55" i="14"/>
  <c r="G54" i="14"/>
  <c r="G122" i="14"/>
  <c r="H57" i="14"/>
  <c r="H56" i="14"/>
  <c r="G88" i="2" l="1"/>
  <c r="E33" i="14"/>
  <c r="G33" i="14" s="1"/>
  <c r="G58" i="14"/>
  <c r="H58" i="14"/>
  <c r="E34" i="14" l="1"/>
  <c r="G34" i="14" s="1"/>
  <c r="F8" i="11"/>
  <c r="H33" i="14"/>
  <c r="F13" i="11"/>
  <c r="H34" i="14"/>
</calcChain>
</file>

<file path=xl/sharedStrings.xml><?xml version="1.0" encoding="utf-8"?>
<sst xmlns="http://schemas.openxmlformats.org/spreadsheetml/2006/main" count="1268" uniqueCount="684">
  <si>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</si>
  <si>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</si>
  <si>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</si>
  <si>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</si>
  <si>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</si>
  <si>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</si>
  <si>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</si>
  <si>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</si>
  <si>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</si>
  <si>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</si>
  <si>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</si>
  <si>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</si>
  <si>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</si>
  <si>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</si>
  <si>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</si>
  <si>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</si>
  <si>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</si>
  <si>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</si>
  <si>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</si>
  <si>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</si>
  <si>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</si>
  <si>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</si>
  <si>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</si>
  <si>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</si>
  <si>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</si>
  <si>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</si>
  <si>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</si>
  <si>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</si>
  <si>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</si>
  <si>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</si>
  <si>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</si>
  <si>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</si>
  <si>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</si>
  <si>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</si>
  <si>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</si>
  <si>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</si>
  <si>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</si>
  <si>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</si>
  <si>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</si>
  <si>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</si>
  <si>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</si>
  <si>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</si>
  <si>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</si>
  <si>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</si>
  <si>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</si>
  <si>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</si>
  <si>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</si>
  <si>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</si>
  <si>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</si>
  <si>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</si>
  <si>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</si>
  <si>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</si>
  <si>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</si>
  <si>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</si>
  <si>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</si>
  <si>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</si>
  <si>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</si>
  <si>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</si>
  <si>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</si>
  <si>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</si>
  <si>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</si>
  <si>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</si>
  <si>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</si>
  <si>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</si>
  <si>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</si>
  <si>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</si>
  <si>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</si>
  <si>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</si>
  <si>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</si>
  <si>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</si>
  <si>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</si>
  <si>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</si>
  <si>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</si>
  <si>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</si>
  <si>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</si>
  <si>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</si>
  <si>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</si>
  <si>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</si>
  <si>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</si>
  <si>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</si>
  <si>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</si>
  <si>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</si>
  <si>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</si>
  <si>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</si>
  <si>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</si>
  <si>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</si>
  <si>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</si>
  <si>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</si>
  <si>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Усього витрат</t>
  </si>
  <si>
    <t>Інформація</t>
  </si>
  <si>
    <t>інші витрати (розшифрувати)</t>
  </si>
  <si>
    <t>Найменування  банку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</si>
  <si>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</si>
  <si>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</si>
  <si>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</si>
  <si>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</si>
  <si>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</si>
  <si>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</si>
  <si>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</si>
  <si>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</si>
  <si>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</si>
  <si>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</si>
  <si>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</si>
  <si>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</si>
  <si>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</si>
  <si>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</si>
  <si>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</si>
  <si>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</si>
  <si>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</si>
  <si>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</si>
  <si>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</si>
  <si>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</si>
  <si>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</si>
  <si>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</si>
  <si>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</si>
  <si>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</si>
  <si>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</si>
  <si>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</si>
  <si>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</si>
  <si>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</si>
  <si>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</si>
  <si>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</si>
  <si>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</si>
  <si>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</si>
  <si>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</si>
  <si>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</si>
  <si>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</si>
  <si>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</si>
  <si>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</si>
  <si>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</si>
  <si>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</si>
  <si>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</si>
  <si>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</si>
  <si>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</si>
  <si>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</si>
  <si>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</si>
  <si>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</si>
  <si>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</si>
  <si>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</si>
  <si>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</si>
  <si>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</si>
  <si>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</si>
  <si>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</si>
  <si>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</si>
  <si>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</si>
  <si>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</si>
  <si>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</si>
  <si>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</si>
  <si>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</si>
  <si>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</si>
  <si>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</si>
  <si>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</si>
  <si>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</si>
  <si>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</si>
  <si>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</si>
  <si>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</si>
  <si>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</si>
  <si>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</si>
  <si>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</si>
  <si>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</si>
  <si>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</si>
  <si>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</si>
  <si>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</si>
  <si>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</si>
  <si>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</si>
  <si>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</si>
  <si>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</si>
  <si>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</si>
  <si>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</si>
  <si>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</si>
  <si>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</si>
  <si>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</si>
  <si>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</si>
  <si>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(ініціали, прізвище)    </t>
  </si>
  <si>
    <t>Ковенанти/обмежувальні коефіцієнти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</si>
  <si>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</si>
  <si>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</si>
  <si>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</si>
  <si>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</si>
  <si>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</si>
  <si>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</si>
  <si>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</si>
  <si>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</si>
  <si>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</si>
  <si>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</si>
  <si>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</si>
  <si>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</si>
  <si>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</si>
  <si>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</si>
  <si>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</si>
  <si>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</si>
  <si>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</si>
  <si>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</si>
  <si>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</si>
  <si>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</si>
  <si>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</si>
  <si>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</si>
  <si>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</si>
  <si>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</si>
  <si>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</si>
  <si>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</si>
  <si>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</si>
  <si>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</si>
  <si>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</si>
  <si>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</si>
  <si>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</si>
  <si>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</si>
  <si>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</si>
  <si>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</si>
  <si>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</si>
  <si>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</si>
  <si>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</si>
  <si>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</si>
  <si>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</si>
  <si>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</si>
  <si>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</si>
  <si>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Повернення коштів до бюджету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</si>
  <si>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</si>
  <si>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</si>
  <si>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</si>
  <si>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</si>
  <si>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</si>
  <si>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</si>
  <si>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</si>
  <si>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</si>
  <si>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</si>
  <si>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</si>
  <si>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</si>
  <si>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</si>
  <si>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</si>
  <si>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</si>
  <si>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</si>
  <si>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</si>
  <si>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</si>
  <si>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</si>
  <si>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</si>
  <si>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</si>
  <si>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</si>
  <si>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</si>
  <si>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</si>
  <si>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</si>
  <si>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</si>
  <si>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</si>
  <si>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</si>
  <si>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</si>
  <si>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</si>
  <si>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</si>
  <si>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</si>
  <si>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</si>
  <si>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</si>
  <si>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</si>
  <si>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</si>
  <si>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</si>
  <si>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</si>
  <si>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</si>
  <si>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</si>
  <si>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</si>
  <si>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</si>
  <si>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</si>
  <si>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</si>
  <si>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</si>
  <si>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</si>
  <si>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</si>
  <si>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</si>
  <si>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</si>
  <si>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</si>
  <si>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</si>
  <si>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</si>
  <si>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</si>
  <si>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</si>
  <si>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</si>
  <si>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</si>
  <si>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</si>
  <si>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</si>
  <si>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</si>
  <si>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</si>
  <si>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</si>
  <si>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</si>
  <si>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</si>
  <si>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</si>
  <si>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</si>
  <si>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</si>
  <si>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</si>
  <si>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</si>
  <si>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</si>
  <si>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</si>
  <si>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</si>
  <si>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</si>
  <si>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</si>
  <si>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</si>
  <si>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</si>
  <si>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</si>
  <si>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</si>
  <si>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</si>
  <si>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</si>
  <si>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залучені кредитні кошти</t>
  </si>
  <si>
    <t>бюджетне фінансування</t>
  </si>
  <si>
    <t>інші джерела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</si>
  <si>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</si>
  <si>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</si>
  <si>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</si>
  <si>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</si>
  <si>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</si>
  <si>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</si>
  <si>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</si>
  <si>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</si>
  <si>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</si>
  <si>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</si>
  <si>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</si>
  <si>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</si>
  <si>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</si>
  <si>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</si>
  <si>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</si>
  <si>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</si>
  <si>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</si>
  <si>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</si>
  <si>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</si>
  <si>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</si>
  <si>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</si>
  <si>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</si>
  <si>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</si>
  <si>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</si>
  <si>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</si>
  <si>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</si>
  <si>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</si>
  <si>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</si>
  <si>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</si>
  <si>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</si>
  <si>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</si>
  <si>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</si>
  <si>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 xml:space="preserve">Факт наростаючим підсумком
з початку року 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</si>
  <si>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</si>
  <si>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</si>
  <si>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</si>
  <si>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Направлення коштів на:</t>
  </si>
  <si>
    <t>поповнення обігових коштів (розшифрувати)</t>
  </si>
  <si>
    <t xml:space="preserve">Усього виплат </t>
  </si>
  <si>
    <t>гроші та їх еквіваленти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</si>
  <si>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</si>
  <si>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</si>
  <si>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</si>
  <si>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</si>
  <si>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</si>
  <si>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</si>
  <si>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3</t>
  </si>
  <si>
    <t>Таблиця 4</t>
  </si>
  <si>
    <t>Таблиця 5</t>
  </si>
  <si>
    <t>Таблиця 6</t>
  </si>
  <si>
    <t>Продовження таблиці 6</t>
  </si>
  <si>
    <t>Таблиця 7</t>
  </si>
  <si>
    <t>(тис.грн)</t>
  </si>
  <si>
    <t>Адміністративні витрати</t>
  </si>
  <si>
    <t>Інші операційні доходи</t>
  </si>
  <si>
    <t>Інші доходи</t>
  </si>
  <si>
    <t>Інші витрати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</si>
  <si>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</si>
  <si>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</si>
  <si>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</si>
  <si>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Інші податки, збори та платежі на користь держави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</si>
  <si>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</si>
  <si>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</si>
  <si>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</si>
  <si>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</si>
  <si>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</si>
  <si>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</si>
  <si>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</si>
  <si>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</si>
  <si>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</si>
  <si>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</si>
  <si>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</si>
  <si>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</si>
  <si>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</si>
  <si>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</si>
  <si>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</si>
  <si>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</si>
  <si>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</si>
  <si>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</si>
  <si>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</si>
  <si>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</si>
  <si>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</si>
  <si>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</si>
  <si>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Факт наростаючим підсумком 
з початку року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</si>
  <si>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</si>
  <si>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</si>
  <si>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</si>
  <si>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</si>
  <si>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</si>
  <si>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</si>
  <si>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</si>
  <si>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</si>
  <si>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</si>
  <si>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</si>
  <si>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</si>
  <si>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</si>
  <si>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</si>
  <si>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Надходження грошових коштів від операційної діяльності</t>
  </si>
  <si>
    <t>Інші надходження, усього, у тому числі:</t>
  </si>
  <si>
    <t>Інші платежі, усього, у тому числі:</t>
  </si>
  <si>
    <t>капітальне будівництво, усього, у тому числі:</t>
  </si>
  <si>
    <t>придбання (створення) нематеріальних активів,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</si>
  <si>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</si>
  <si>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</si>
  <si>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</si>
  <si>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 xml:space="preserve">Усього нарахованих виплат 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</si>
  <si>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</si>
  <si>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</si>
  <si>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</si>
  <si>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</si>
  <si>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</si>
  <si>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</si>
  <si>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</si>
  <si>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</si>
  <si>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</si>
  <si>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єдиний внесок на загальнообов'язкове державне соціальне страхування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</si>
  <si>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</si>
  <si>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</si>
  <si>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</si>
  <si>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</si>
  <si>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</si>
  <si>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</si>
  <si>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indexed="8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indexed="8"/>
        <rFont val="Times New Roman"/>
        <family val="1"/>
        <charset val="204"/>
      </rPr>
      <t>, у тому числі: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</si>
  <si>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</si>
  <si>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Одиниця виміру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</si>
  <si>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</si>
  <si>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</si>
  <si>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 xml:space="preserve">Директор </t>
  </si>
  <si>
    <t>Надходження від отримання субсидій, дотацій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</si>
  <si>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</si>
  <si>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</si>
  <si>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</si>
  <si>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</si>
  <si>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Інші витрати, усього, в тому числі :</t>
  </si>
  <si>
    <t>придбання (виготовлення) інших необоротних матеріальних активів, усього, у тому числі:</t>
  </si>
  <si>
    <t>придбання (виготовлення) основних засобів, усього, у тому числі:</t>
  </si>
  <si>
    <t>інші джерела (розшифрувати)</t>
  </si>
  <si>
    <t>Матеріальні витрати</t>
  </si>
  <si>
    <t>Середньомісячні витрати на оплату праці одного працівника (грн), усього, у тому числі:</t>
  </si>
  <si>
    <t>Інші цілі (розшифрувати)</t>
  </si>
  <si>
    <t>-</t>
  </si>
  <si>
    <t>інші витрати на збут (розшифрувати)</t>
  </si>
  <si>
    <t>Директор</t>
  </si>
  <si>
    <t>інші  (штрафи, пені, неустойки) (розшифрувати)</t>
  </si>
  <si>
    <t xml:space="preserve">Інші витрати (розшифрувати) </t>
  </si>
  <si>
    <t>Директор КП</t>
  </si>
  <si>
    <t>_________________</t>
  </si>
  <si>
    <t>Виконання,
(%)</t>
  </si>
  <si>
    <t>(тис. грн)</t>
  </si>
  <si>
    <t>тис. грн</t>
  </si>
  <si>
    <t>модернізація, модифікація (добудова, дообладнання, реконструкція) основних засобів, усього, у тому числі:</t>
  </si>
  <si>
    <t>капітальний ремонт, усього, у тому числі:</t>
  </si>
  <si>
    <t>IIІ. Рух коштів у результаті фінансової діяльності</t>
  </si>
  <si>
    <t>Цільове фінансування, усього, у тому числі:</t>
  </si>
  <si>
    <t>Надходження від повернення авансів</t>
  </si>
  <si>
    <t>Поповнення статутного капіталу підприємства</t>
  </si>
  <si>
    <t>КУП "ЕкоВін"</t>
  </si>
  <si>
    <t>комунальне підприємство</t>
  </si>
  <si>
    <t>Департамент комунального господарства та благоустрою міської ради</t>
  </si>
  <si>
    <t>комунальне господарство</t>
  </si>
  <si>
    <t>збирання безпечних відходів</t>
  </si>
  <si>
    <t>комунальна</t>
  </si>
  <si>
    <t>Гриневич П.О.</t>
  </si>
  <si>
    <t>21100,  м.Вінниця, вул. Сабарівська,7</t>
  </si>
  <si>
    <t>ПРО ВИКОНАННЯ ПОКАЗНИКІВ ФІНАНСОВОГО ПЛАНУ  КУП "ЕкоВін"</t>
  </si>
  <si>
    <t>екологічний податок</t>
  </si>
  <si>
    <t>собівартість товару</t>
  </si>
  <si>
    <t>комунальні послуги</t>
  </si>
  <si>
    <t>оренда основних засобів</t>
  </si>
  <si>
    <t>страхові послуги</t>
  </si>
  <si>
    <t>прибирання міста підрядними підприємствами</t>
  </si>
  <si>
    <t>послуги банків та Центру муніципальних систем управління (ЦМСУ)</t>
  </si>
  <si>
    <t xml:space="preserve">охорона полігону </t>
  </si>
  <si>
    <t>послуги GPS навігації</t>
  </si>
  <si>
    <t>транспортні послуги</t>
  </si>
  <si>
    <t xml:space="preserve">дератизація </t>
  </si>
  <si>
    <t>повірка вагів</t>
  </si>
  <si>
    <t>аварійно-рятувальне обслуговування полігону</t>
  </si>
  <si>
    <t>електричні вимірювання</t>
  </si>
  <si>
    <t>навчання персоналу</t>
  </si>
  <si>
    <t>утримання приміщення</t>
  </si>
  <si>
    <t>діагностика техніки</t>
  </si>
  <si>
    <t>розміщення інформаційного матеріалу</t>
  </si>
  <si>
    <t>прибирання контейнерних майданчиків</t>
  </si>
  <si>
    <t>впровадження системи якості</t>
  </si>
  <si>
    <t>заправка картриджа</t>
  </si>
  <si>
    <t>підписка</t>
  </si>
  <si>
    <t>послуги банків</t>
  </si>
  <si>
    <t>програмний супровід</t>
  </si>
  <si>
    <t>охорона адміністративного будинку</t>
  </si>
  <si>
    <t>канцелярські товари та матеріали</t>
  </si>
  <si>
    <t>списання простроченої кредиторської заборгованості</t>
  </si>
  <si>
    <t>коригування резерву сумнівних боргів</t>
  </si>
  <si>
    <t>реалізація інших оборотних активів</t>
  </si>
  <si>
    <t>списання зносу після вибуття основного засобу</t>
  </si>
  <si>
    <t>страхове відшкодування</t>
  </si>
  <si>
    <t>відсотки банку за залишками коштів на поточних рахунках</t>
  </si>
  <si>
    <t>коригування податку на додану вартість (ПДВ)</t>
  </si>
  <si>
    <t>стягнення судового збору на користь підприємства</t>
  </si>
  <si>
    <t>фінансова підтримка (дотація) на покриття  збитків з бюджету</t>
  </si>
  <si>
    <t>відшкодування середнього заробітку мобілізованого</t>
  </si>
  <si>
    <t>штрафи, пені та донарахування податків</t>
  </si>
  <si>
    <t>собівартість реалізованих оборотних активів</t>
  </si>
  <si>
    <t>заміна опори електропередач</t>
  </si>
  <si>
    <t>амортизація основних засобів прийнятих в господарське відання</t>
  </si>
  <si>
    <t>питна вода</t>
  </si>
  <si>
    <t>матеріальна допомога та її оподаткування</t>
  </si>
  <si>
    <t>інші податки, збори та платежі (екологічний податок)</t>
  </si>
  <si>
    <t>надходження з фонду соціального страхування</t>
  </si>
  <si>
    <t>поворотна фінансова допомога</t>
  </si>
  <si>
    <t>повернення авансів</t>
  </si>
  <si>
    <t>мийка АВТ без підігріву води (автоматизована)</t>
  </si>
  <si>
    <t>напівавтомат інверторний</t>
  </si>
  <si>
    <t>сміттєвози (фінансовий лізинг)</t>
  </si>
  <si>
    <t>трактор</t>
  </si>
  <si>
    <t>інструменти</t>
  </si>
  <si>
    <t>автомобілів</t>
  </si>
  <si>
    <t>гаража</t>
  </si>
  <si>
    <t xml:space="preserve">           Загальні відомості</t>
  </si>
  <si>
    <t xml:space="preserve">           Комунальне унітарне підприємство «ЕкоВін» (далі – КУП «ЕкоВін»)  створене у 2005 році відповідно до рішення Вінницької міської ради від 05.07.2005 №1263. Підприємство належить до комунальної власності Вінницької міської об’єднаної територіальної громади, підзвітне та підконтрольне Вінницькій міській раді. Органом управління КУП «ЕкоВін» є департамент комунального господарства та благоустрою Вінницької міської ради.</t>
  </si>
  <si>
    <r>
      <t xml:space="preserve">           </t>
    </r>
    <r>
      <rPr>
        <b/>
        <sz val="12"/>
        <color theme="1"/>
        <rFont val="Times New Roman"/>
        <family val="1"/>
        <charset val="204"/>
      </rPr>
      <t xml:space="preserve">Метою діяльності підприємства є: </t>
    </r>
    <r>
      <rPr>
        <sz val="12"/>
        <color theme="1"/>
        <rFont val="Times New Roman"/>
        <family val="1"/>
        <charset val="204"/>
      </rPr>
      <t>приведення санітарно-гігієнічного стану міста до європейського рівня шляхом підвищення культурно-освітнього рівня громадян та залучання інвестицій і власними силами у сфері поводження з відходами виробництва та споживання.</t>
    </r>
  </si>
  <si>
    <r>
      <t xml:space="preserve">           </t>
    </r>
    <r>
      <rPr>
        <b/>
        <sz val="12"/>
        <color theme="1"/>
        <rFont val="Times New Roman"/>
        <family val="1"/>
        <charset val="204"/>
      </rPr>
      <t>Основними  видами  діяльності</t>
    </r>
    <r>
      <rPr>
        <sz val="12"/>
        <color theme="1"/>
        <rFont val="Times New Roman"/>
        <family val="1"/>
        <charset val="204"/>
      </rPr>
      <t xml:space="preserve"> підприємства є вивезення побутових відходів, що складає 72,9% (або 54855 тис. грн) від загальної суми чистого доходу, захоронення побутових відходів – 9,8% (або 7368 тис. грн) та інші види діяльності – 17,3% (або 13041 тис. грн).</t>
    </r>
  </si>
  <si>
    <t xml:space="preserve">           Особливості формування звіту про виконання показників фінансового плану</t>
  </si>
  <si>
    <r>
      <t xml:space="preserve">            Звіт про виконання показників фінансового плану </t>
    </r>
    <r>
      <rPr>
        <sz val="12"/>
        <color rgb="FF000000"/>
        <rFont val="Times New Roman"/>
        <family val="1"/>
        <charset val="204"/>
      </rPr>
      <t>КУП «ЕкоВін»</t>
    </r>
    <r>
      <rPr>
        <sz val="12"/>
        <color theme="1"/>
        <rFont val="Times New Roman"/>
        <family val="1"/>
        <charset val="204"/>
      </rPr>
      <t>» за 2019 рік розроблено відповідно до Порядку складання, затвердження та контролю виконання показників фінансових планів комунальних підприємств та комунальних  некомерційних підприємств, що є власністю Вінницької  міської об’єднаної територіальної громади, затвердженого рішенням Вінницької міської ради від 27.12.2019 №2081.</t>
    </r>
  </si>
  <si>
    <t xml:space="preserve">          Звіт про виконання показників фінансового плану відображає фактичні результати діяльності підприємства за 2018 рік, планові показники за 2019 рік та фактичні результати роботи за 2019 рік,  у тому числі і обсяги надходжень та витрат на забезпечення потреб діяльності та розвитку підприємства.</t>
  </si>
  <si>
    <t xml:space="preserve">           Виконання дохідної частини звіту про виконання показників фінансового плану</t>
  </si>
  <si>
    <r>
      <t xml:space="preserve">           Фактична  сума доходу від реалізації основних видів послуг (вивезення побутових відходів та вивезення великогабаритних побутових відходів) підприємства сформована з урахуванням базових вартостей платних послуг, що надаються підприємством, затверджених рішенням виконавчого комітету Вінницької міської ради від </t>
    </r>
    <r>
      <rPr>
        <sz val="12"/>
        <color rgb="FF000000"/>
        <rFont val="Times New Roman"/>
        <family val="1"/>
        <charset val="204"/>
      </rPr>
      <t>11.10.2018 №2179.</t>
    </r>
  </si>
  <si>
    <t xml:space="preserve">          Аналіз виконання дохідної частини звіту про виконання показників фінансового плану наведено в таблиці 1.</t>
  </si>
  <si>
    <t>Найменування показників</t>
  </si>
  <si>
    <t>Відхилення</t>
  </si>
  <si>
    <t>(+,-)</t>
  </si>
  <si>
    <t>%</t>
  </si>
  <si>
    <t>Усього доходів, у тому числі:</t>
  </si>
  <si>
    <t>Усього витрат, у тому числі:</t>
  </si>
  <si>
    <t>Середня кількість працівників, у тому числі:</t>
  </si>
  <si>
    <t>Витрати на оплату праці, тис. грн, у тому числі:</t>
  </si>
  <si>
    <t>Валовий прибуток</t>
  </si>
  <si>
    <t>прибуток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</si>
  <si>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</si>
  <si>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</si>
  <si>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</si>
  <si>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</si>
  <si>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</si>
  <si>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</si>
  <si>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</si>
  <si>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</si>
  <si>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</si>
  <si>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</si>
  <si>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>Відрахування частини чистого прибутку (10%)</t>
  </si>
  <si>
    <t xml:space="preserve">             Інвестиційна діяльність підприємства</t>
  </si>
  <si>
    <t xml:space="preserve">             У 2019 році підприємство придбало необоротні матеріальні активи на суму 14849 тис. грн. Джерелом капітальних інвестицій є власні кошти підприємства- 1018 тис.грн., кошти бюджету Вінницької міської об'єднаної територіальної громади - 5561 тис. грн., кредитні кошти - 8270 тис. грн.</t>
  </si>
  <si>
    <t xml:space="preserve">            Кредитна політика підприємства</t>
  </si>
  <si>
    <t xml:space="preserve">            КУП «ЕкоВін» у 2019 році повернуло 3719 тис.грн. залучених  у попередніх роках кредитних коштів та отримало позику на закупівлю нової техніки в сумі 8270 тис. грн та на поповнення обігових коштів в сумі 2000 тис. грн.</t>
  </si>
  <si>
    <t xml:space="preserve">            Інформація про рух грошових коштів</t>
  </si>
  <si>
    <t xml:space="preserve">             На здійснення фінансово-господарської діяльності підприємство у 2019 році  отримало кошти з бюджету Вінницької міської об’єднаної територіальної громади в сумі 5762 тис. грн на послуги з благоустрою територій м. Вінниці та технічний нагляд.</t>
  </si>
  <si>
    <t xml:space="preserve">            Стратегія розвитку підприємства затверджена рішенням виконавчого комітету Вінницької міської ради від 22.12.2016 №3032.</t>
  </si>
  <si>
    <r>
      <t xml:space="preserve">             </t>
    </r>
    <r>
      <rPr>
        <sz val="12"/>
        <color theme="1"/>
        <rFont val="Times New Roman"/>
        <family val="1"/>
        <charset val="204"/>
      </rPr>
      <t>На момент складання звіту про виконання показників фінансового плану за 2019 рік судові справи майнового характеру та виконавчі впровадження, стороною яких є підприємство, відсутні.</t>
    </r>
  </si>
  <si>
    <t>Директор КУП «ЕкоВін»                                                               П.О.Гриневич</t>
  </si>
  <si>
    <t>Аналіз витратної частини звіту</t>
  </si>
  <si>
    <t>Структура та динаміка чисельності, середньомісячної заробітної плати одного працівника та витрат на оплату праці</t>
  </si>
  <si>
    <t>Динаміка фінансових показників</t>
  </si>
  <si>
    <t>Петро ГРИНЕВИЧ</t>
  </si>
  <si>
    <r>
      <t xml:space="preserve">Фінансові витрати </t>
    </r>
    <r>
      <rPr>
        <sz val="16"/>
        <rFont val="Times New Roman"/>
        <family val="1"/>
        <charset val="204"/>
      </rPr>
      <t>(нараховані відсотки за користування позиковим капіталом)</t>
    </r>
  </si>
  <si>
    <t>заробітна плата мобілізованих</t>
  </si>
  <si>
    <t>єдиний соціальний внесок із заробітної плати мобілізованих</t>
  </si>
  <si>
    <t>утилізація небезпечних відходів</t>
  </si>
  <si>
    <t>розробка декларації про відходи</t>
  </si>
  <si>
    <t>встановлення лічильника енергії</t>
  </si>
  <si>
    <t>безоплатно отримана лінія електропередач</t>
  </si>
  <si>
    <t>списання коштів з Казначейського рахунку</t>
  </si>
  <si>
    <t>інші платежі (екологічний податок)</t>
  </si>
  <si>
    <t>аліменти</t>
  </si>
  <si>
    <t>генератор</t>
  </si>
  <si>
    <t>лінія електропередачі</t>
  </si>
  <si>
    <t>МКП "Вінницький фонд муніципальних інвестицій"</t>
  </si>
  <si>
    <t>позика на придбання гусеничного бульдозера</t>
  </si>
  <si>
    <t>Фінансова компанія "Муніципальні платіжні системи"</t>
  </si>
  <si>
    <t>фінансовий лізинг по сміттєвозу</t>
  </si>
  <si>
    <t>позика на придбання 2 шт. сміттєвозів</t>
  </si>
  <si>
    <t>23.10.18/22.10.23</t>
  </si>
  <si>
    <t>02.11.18/01.11.23</t>
  </si>
  <si>
    <t>26.03.20/25.03.25</t>
  </si>
  <si>
    <t>14.05.19/13.05.24</t>
  </si>
  <si>
    <t>30.09.19/29.09.24</t>
  </si>
  <si>
    <t>гусеничний бульдозер</t>
  </si>
  <si>
    <t>сміттєвоз</t>
  </si>
  <si>
    <t xml:space="preserve"> 2 шт. сміттєвози</t>
  </si>
  <si>
    <t>позика на придбання бульдозера</t>
  </si>
  <si>
    <t>фінансовий лізинг на придбання сміттєвоза</t>
  </si>
  <si>
    <t>позика на вирішення фінансово-господарських питань</t>
  </si>
  <si>
    <t>Придбання (виготовлення) основних засобів:</t>
  </si>
  <si>
    <t>Придбання (виготовлення) інших необоротних матеріальних активів:</t>
  </si>
  <si>
    <t>Придбання (створення) нематеріальних активів:</t>
  </si>
  <si>
    <t>Модернізація, модифікація (добудова, дообладнання, реконструкція) основних засобів:</t>
  </si>
  <si>
    <t>технічний нагляд (одержувачі бюджетних коштів)</t>
  </si>
  <si>
    <t>технічний нагляд</t>
  </si>
  <si>
    <t>38.11</t>
  </si>
  <si>
    <t>Стандарти звітності П(с)БОУ</t>
  </si>
  <si>
    <t>Стандарти звітності МСФЗ</t>
  </si>
  <si>
    <t>інші доходи (розшифрувати )</t>
  </si>
  <si>
    <t>Вінницька</t>
  </si>
  <si>
    <t xml:space="preserve">   </t>
  </si>
  <si>
    <t xml:space="preserve">      </t>
  </si>
  <si>
    <t>миття автомобілів</t>
  </si>
  <si>
    <t>амортизація основних засобів безоплатно отриманих</t>
  </si>
  <si>
    <t xml:space="preserve">минулий 
2022 рік </t>
  </si>
  <si>
    <t xml:space="preserve">поточний 
2023 рік </t>
  </si>
  <si>
    <t>Звітний 2023 рік</t>
  </si>
  <si>
    <t>План звітного 2023 року</t>
  </si>
  <si>
    <t>Факт минулого 2022 року</t>
  </si>
  <si>
    <t>Факт звітного 2023 року</t>
  </si>
  <si>
    <t xml:space="preserve">минулий
 2022 рік </t>
  </si>
  <si>
    <t>минулий 2022 рік</t>
  </si>
  <si>
    <t>поточний 2023 рік</t>
  </si>
  <si>
    <t>Факт 2023 р. до плану 2023 р.</t>
  </si>
  <si>
    <t>Факт 2023 р. до факту 2022 р.</t>
  </si>
  <si>
    <t xml:space="preserve">             Фактичний залишок грошових коштів на початок 2019 року становить 525 тис. грн, на кінець 2019 року - 573 тис. грн, який буде використано у 2022 році на потреби підприємства.</t>
  </si>
  <si>
    <t>за 2023 рік</t>
  </si>
  <si>
    <t xml:space="preserve">минулий 2022 рік </t>
  </si>
  <si>
    <t xml:space="preserve">поточний 2023 рік </t>
  </si>
  <si>
    <t>Х</t>
  </si>
  <si>
    <t>розробка норм витрат палива</t>
  </si>
  <si>
    <t>атестація робочих місць</t>
  </si>
  <si>
    <t>відрядження</t>
  </si>
  <si>
    <t>сміттєвози (4шт.)</t>
  </si>
  <si>
    <t>оперативно-технічне обслуговування електроустановки</t>
  </si>
  <si>
    <t>ліцензія на зберігання пального</t>
  </si>
  <si>
    <t>безоплатно отримані сміттєвози</t>
  </si>
  <si>
    <t>повернення коштів на Казначейський рахунок</t>
  </si>
  <si>
    <t>мережеве сховище</t>
  </si>
  <si>
    <t>мобільна АЗС</t>
  </si>
  <si>
    <t>апарат дуговий зварювальний</t>
  </si>
  <si>
    <t>штрафна санкція</t>
  </si>
  <si>
    <t>сміттєвози (4 шт.)</t>
  </si>
  <si>
    <t>сміттєвоз (1 шт.)</t>
  </si>
  <si>
    <t>Заборгованість станом на 01.01.2024 року</t>
  </si>
  <si>
    <t>позика на придбання  сміттєвоза</t>
  </si>
  <si>
    <t>31.07.23/30.07.28</t>
  </si>
  <si>
    <t>Заборгованість за кредитами станом на 01.01.2023 року</t>
  </si>
  <si>
    <t>Отримано залучених коштів за звітний 2023 рік</t>
  </si>
  <si>
    <t>Повернено залучених коштів за звітний 2023 рік</t>
  </si>
  <si>
    <t xml:space="preserve">  </t>
  </si>
  <si>
    <t>ВСЬОГО РЕАЛІЗАЦІЯ</t>
  </si>
  <si>
    <t>Факт  2022 р.</t>
  </si>
  <si>
    <t>План 2023 р.</t>
  </si>
  <si>
    <t>Факт 2023 р.</t>
  </si>
  <si>
    <t>План 
звітного
2023 року</t>
  </si>
  <si>
    <t>Факт
звітного
2023 року</t>
  </si>
  <si>
    <t>Факт
минулого
2022 року</t>
  </si>
  <si>
    <t>Факт
минулого 2022 року</t>
  </si>
  <si>
    <t>План
звітного 2023 року</t>
  </si>
  <si>
    <t>Факт
звітного 2023 року</t>
  </si>
  <si>
    <t>Заборгованість станом на 01.01.2023 року</t>
  </si>
  <si>
    <t>відновлювальна кредитна лінія для вирішення фінансово-господарських питань</t>
  </si>
  <si>
    <t>29.12.22/28.02.23</t>
  </si>
  <si>
    <t>порука директора</t>
  </si>
  <si>
    <t>факт 
минулого 2022 року</t>
  </si>
  <si>
    <t>план
звітного 2023 року</t>
  </si>
  <si>
    <t>факт
звітного 2023 року</t>
  </si>
  <si>
    <t>факт
минулого 2022 року</t>
  </si>
  <si>
    <t>7. Джерела капітальних інвестицій у 2023 році</t>
  </si>
  <si>
    <t>VІІ. Розподіл коштів, отриманих з  бюджету на поповнення статутного капіталу</t>
  </si>
  <si>
    <t>_____________________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</si>
  <si>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</si>
  <si>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</si>
  <si>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пільгова пенсія за шкідливі умови праці</t>
  </si>
  <si>
    <t>контейнера</t>
  </si>
  <si>
    <t>гаражі</t>
  </si>
  <si>
    <t>автомобілі</t>
  </si>
  <si>
    <t>комп'ютерна техніка</t>
  </si>
  <si>
    <t>трактори</t>
  </si>
  <si>
    <t>сміттєвози, (безоплатно отримані (2 шт.)</t>
  </si>
  <si>
    <t>Вивезення твердих побутових відходів</t>
  </si>
  <si>
    <t>Вивезення великогабаритних побутових відходів</t>
  </si>
  <si>
    <t>Захоронення побутових відходів</t>
  </si>
  <si>
    <t>Благоустрій</t>
  </si>
  <si>
    <t>Комунальні послуги</t>
  </si>
  <si>
    <t>Технічний нагляд за поточним ремонтом об'єктів та елементів благоустрою</t>
  </si>
  <si>
    <t>Технічний нагляд</t>
  </si>
  <si>
    <t>Передача майнових прав</t>
  </si>
  <si>
    <t>Робота сортувальної лінії</t>
  </si>
  <si>
    <t>Продаж товару</t>
  </si>
  <si>
    <t>Інші види діяльності</t>
  </si>
  <si>
    <t>Інші джерела ( безоплатно отримані від Польщі та Німеччини)</t>
  </si>
  <si>
    <t>сміттєвози (2 шт.)</t>
  </si>
  <si>
    <r>
      <t xml:space="preserve">до звіту про виконання показників фінансового плану за 2023 рік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</si>
</sst>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#,##0;[Red]#,##0"/>
    <numFmt numFmtId="181" formatCode="#,##0_ ;\-#,##0\ "/>
    <numFmt numFmtId="182" formatCode="_-* #,##0\ _₽_-;\-* #,##0\ _₽_-;_-* &quot;-&quot;??\ _₽_-;_-@_-"/>
    <numFmt numFmtId="183" formatCode="0;\(0\);\ ;\-"/>
  </numFmts>
  <fonts count="11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Arial Cyr"/>
      <charset val="204"/>
    </font>
    <font>
      <u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Arial Cyr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9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3" fillId="2" borderId="0" applyNumberFormat="0" applyBorder="0" applyAlignment="0" applyProtection="0"/>
    <xf numFmtId="0" fontId="2" fillId="2" borderId="0" applyNumberFormat="0" applyBorder="0" applyAlignment="0" applyProtection="0"/>
    <xf numFmtId="0" fontId="33" fillId="3" borderId="0" applyNumberFormat="0" applyBorder="0" applyAlignment="0" applyProtection="0"/>
    <xf numFmtId="0" fontId="2" fillId="3" borderId="0" applyNumberFormat="0" applyBorder="0" applyAlignment="0" applyProtection="0"/>
    <xf numFmtId="0" fontId="33" fillId="4" borderId="0" applyNumberFormat="0" applyBorder="0" applyAlignment="0" applyProtection="0"/>
    <xf numFmtId="0" fontId="2" fillId="4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6" borderId="0" applyNumberFormat="0" applyBorder="0" applyAlignment="0" applyProtection="0"/>
    <xf numFmtId="0" fontId="2" fillId="6" borderId="0" applyNumberFormat="0" applyBorder="0" applyAlignment="0" applyProtection="0"/>
    <xf numFmtId="0" fontId="3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9" borderId="0" applyNumberFormat="0" applyBorder="0" applyAlignment="0" applyProtection="0"/>
    <xf numFmtId="0" fontId="2" fillId="9" borderId="0" applyNumberFormat="0" applyBorder="0" applyAlignment="0" applyProtection="0"/>
    <xf numFmtId="0" fontId="33" fillId="10" borderId="0" applyNumberFormat="0" applyBorder="0" applyAlignment="0" applyProtection="0"/>
    <xf numFmtId="0" fontId="2" fillId="10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11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8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1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13" fillId="24" borderId="0" applyNumberFormat="0" applyFill="0" applyAlignment="0">
      <alignment horizontal="center"/>
      <protection locked="0"/>
    </xf>
    <xf numFmtId="0" fontId="3" fillId="25" borderId="9" applyNumberFormat="0" applyFont="0" applyAlignment="0" applyProtection="0"/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4" fontId="50" fillId="28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9" fontId="3" fillId="0" borderId="0" applyFont="0" applyFill="0" applyBorder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2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72" fillId="0" borderId="0"/>
    <xf numFmtId="0" fontId="13" fillId="0" borderId="0"/>
    <xf numFmtId="0" fontId="3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5" borderId="9" applyNumberFormat="0" applyFont="0" applyAlignment="0" applyProtection="0"/>
    <xf numFmtId="0" fontId="13" fillId="25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3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6" fontId="68" fillId="22" borderId="12" applyFill="0" applyBorder="0">
      <alignment horizontal="center" vertical="center" wrapText="1"/>
      <protection locked="0"/>
    </xf>
    <xf numFmtId="171" fontId="69" fillId="0" borderId="0">
      <alignment wrapText="1"/>
    </xf>
    <xf numFmtId="171" fontId="36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</cellStyleXfs>
  <cellXfs count="783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4" xfId="0" applyFont="1" applyFill="1" applyBorder="1" applyAlignment="1">
      <alignment horizontal="center" vertical="center" wrapText="1"/>
    </xf>
    <xf numFmtId="0" fontId="70" fillId="0" borderId="0" xfId="0" applyFont="1" applyFill="1"/>
    <xf numFmtId="0" fontId="6" fillId="29" borderId="0" xfId="0" applyFont="1" applyFill="1" applyBorder="1" applyAlignment="1">
      <alignment horizontal="left" vertical="center" wrapText="1"/>
    </xf>
    <xf numFmtId="0" fontId="6" fillId="29" borderId="0" xfId="0" applyFont="1" applyFill="1" applyBorder="1" applyAlignment="1">
      <alignment horizontal="center" vertical="center"/>
    </xf>
    <xf numFmtId="0" fontId="6" fillId="29" borderId="0" xfId="0" quotePrefix="1" applyFont="1" applyFill="1" applyBorder="1" applyAlignment="1">
      <alignment horizontal="center" vertical="center"/>
    </xf>
    <xf numFmtId="0" fontId="6" fillId="29" borderId="0" xfId="0" applyFont="1" applyFill="1" applyAlignment="1">
      <alignment vertical="center"/>
    </xf>
    <xf numFmtId="0" fontId="6" fillId="29" borderId="3" xfId="246" applyFont="1" applyFill="1" applyBorder="1" applyAlignment="1">
      <alignment horizontal="left" vertical="center" wrapText="1"/>
    </xf>
    <xf numFmtId="0" fontId="5" fillId="29" borderId="3" xfId="246" applyFont="1" applyFill="1" applyBorder="1" applyAlignment="1">
      <alignment horizontal="center" vertical="center"/>
    </xf>
    <xf numFmtId="0" fontId="6" fillId="29" borderId="0" xfId="246" applyFont="1" applyFill="1" applyBorder="1" applyAlignment="1">
      <alignment horizontal="left" vertical="center" wrapText="1"/>
    </xf>
    <xf numFmtId="0" fontId="6" fillId="29" borderId="0" xfId="246" applyFont="1" applyFill="1" applyBorder="1" applyAlignment="1">
      <alignment horizontal="center" vertical="center"/>
    </xf>
    <xf numFmtId="0" fontId="6" fillId="29" borderId="0" xfId="246" applyFont="1" applyFill="1" applyBorder="1" applyAlignment="1">
      <alignment vertical="center" wrapText="1"/>
    </xf>
    <xf numFmtId="0" fontId="6" fillId="29" borderId="3" xfId="238" applyFont="1" applyFill="1" applyBorder="1" applyAlignment="1">
      <alignment horizontal="center" vertical="center"/>
    </xf>
    <xf numFmtId="0" fontId="5" fillId="29" borderId="3" xfId="238" applyFont="1" applyFill="1" applyBorder="1" applyAlignment="1">
      <alignment horizontal="left" vertical="center"/>
    </xf>
    <xf numFmtId="0" fontId="6" fillId="29" borderId="3" xfId="238" applyNumberFormat="1" applyFont="1" applyFill="1" applyBorder="1" applyAlignment="1">
      <alignment horizontal="center" vertical="center" wrapText="1"/>
    </xf>
    <xf numFmtId="0" fontId="6" fillId="29" borderId="3" xfId="238" applyNumberFormat="1" applyFont="1" applyFill="1" applyBorder="1" applyAlignment="1">
      <alignment horizontal="left" vertical="center" wrapText="1"/>
    </xf>
    <xf numFmtId="49" fontId="6" fillId="29" borderId="3" xfId="238" applyNumberFormat="1" applyFont="1" applyFill="1" applyBorder="1" applyAlignment="1">
      <alignment horizontal="left" vertical="center" wrapText="1"/>
    </xf>
    <xf numFmtId="0" fontId="12" fillId="29" borderId="0" xfId="0" applyFont="1" applyFill="1"/>
    <xf numFmtId="3" fontId="6" fillId="29" borderId="0" xfId="0" applyNumberFormat="1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left" vertical="center" wrapText="1" shrinkToFit="1"/>
    </xf>
    <xf numFmtId="0" fontId="10" fillId="29" borderId="0" xfId="0" applyFont="1" applyFill="1" applyAlignment="1">
      <alignment vertical="center"/>
    </xf>
    <xf numFmtId="0" fontId="8" fillId="29" borderId="0" xfId="0" applyFont="1" applyFill="1" applyAlignment="1">
      <alignment horizontal="center" vertical="center"/>
    </xf>
    <xf numFmtId="0" fontId="6" fillId="29" borderId="19" xfId="0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right" vertical="center"/>
    </xf>
    <xf numFmtId="1" fontId="6" fillId="29" borderId="0" xfId="0" applyNumberFormat="1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right" vertical="center"/>
    </xf>
    <xf numFmtId="0" fontId="6" fillId="29" borderId="0" xfId="0" applyFont="1" applyFill="1" applyAlignment="1">
      <alignment horizontal="right" vertical="center"/>
    </xf>
    <xf numFmtId="0" fontId="9" fillId="29" borderId="0" xfId="0" applyFont="1" applyFill="1" applyBorder="1" applyAlignment="1">
      <alignment vertical="center"/>
    </xf>
    <xf numFmtId="170" fontId="6" fillId="29" borderId="0" xfId="0" applyNumberFormat="1" applyFont="1" applyFill="1" applyAlignment="1">
      <alignment vertical="center"/>
    </xf>
    <xf numFmtId="3" fontId="6" fillId="29" borderId="18" xfId="0" applyNumberFormat="1" applyFont="1" applyFill="1" applyBorder="1" applyAlignment="1">
      <alignment vertical="center" wrapText="1"/>
    </xf>
    <xf numFmtId="169" fontId="5" fillId="29" borderId="0" xfId="0" applyNumberFormat="1" applyFont="1" applyFill="1" applyBorder="1" applyAlignment="1">
      <alignment horizontal="right" vertical="center" wrapText="1"/>
    </xf>
    <xf numFmtId="169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vertical="center"/>
    </xf>
    <xf numFmtId="0" fontId="5" fillId="29" borderId="0" xfId="0" applyFont="1" applyFill="1" applyBorder="1" applyAlignment="1">
      <alignment horizontal="left" vertical="center"/>
    </xf>
    <xf numFmtId="0" fontId="15" fillId="29" borderId="0" xfId="0" applyFont="1" applyFill="1" applyAlignment="1">
      <alignment vertical="center"/>
    </xf>
    <xf numFmtId="0" fontId="15" fillId="29" borderId="0" xfId="0" applyFont="1" applyFill="1"/>
    <xf numFmtId="0" fontId="15" fillId="29" borderId="0" xfId="0" applyFont="1" applyFill="1" applyAlignment="1">
      <alignment horizontal="center" vertical="center"/>
    </xf>
    <xf numFmtId="0" fontId="6" fillId="29" borderId="0" xfId="0" applyFont="1" applyFill="1" applyAlignment="1">
      <alignment vertical="center" wrapText="1" shrinkToFit="1"/>
    </xf>
    <xf numFmtId="0" fontId="6" fillId="29" borderId="0" xfId="0" applyFont="1" applyFill="1" applyBorder="1" applyAlignment="1">
      <alignment vertical="center" wrapText="1" shrinkToFit="1"/>
    </xf>
    <xf numFmtId="0" fontId="5" fillId="29" borderId="0" xfId="0" applyFont="1" applyFill="1" applyAlignment="1">
      <alignment horizontal="right" vertical="center"/>
    </xf>
    <xf numFmtId="0" fontId="7" fillId="29" borderId="0" xfId="0" applyFont="1" applyFill="1" applyAlignment="1">
      <alignment vertical="center"/>
    </xf>
    <xf numFmtId="0" fontId="0" fillId="29" borderId="0" xfId="0" applyFill="1"/>
    <xf numFmtId="0" fontId="5" fillId="0" borderId="0" xfId="0" applyFont="1" applyFill="1" applyBorder="1" applyAlignment="1">
      <alignment vertical="center"/>
    </xf>
    <xf numFmtId="0" fontId="5" fillId="29" borderId="3" xfId="246" applyFont="1" applyFill="1" applyBorder="1" applyAlignment="1">
      <alignment horizontal="left" vertical="center" wrapText="1"/>
    </xf>
    <xf numFmtId="0" fontId="6" fillId="29" borderId="3" xfId="0" applyFont="1" applyFill="1" applyBorder="1" applyAlignment="1">
      <alignment horizontal="center" vertical="center"/>
    </xf>
    <xf numFmtId="0" fontId="6" fillId="29" borderId="3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8" fillId="29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4" fillId="29" borderId="3" xfId="0" quotePrefix="1" applyFont="1" applyFill="1" applyBorder="1" applyAlignment="1">
      <alignment horizontal="center" vertical="center"/>
    </xf>
    <xf numFmtId="173" fontId="74" fillId="29" borderId="3" xfId="0" applyNumberFormat="1" applyFont="1" applyFill="1" applyBorder="1" applyAlignment="1">
      <alignment horizontal="center" vertical="center" wrapText="1"/>
    </xf>
    <xf numFmtId="49" fontId="74" fillId="29" borderId="3" xfId="0" quotePrefix="1" applyNumberFormat="1" applyFont="1" applyFill="1" applyBorder="1" applyAlignment="1">
      <alignment horizontal="left" vertical="center" wrapText="1"/>
    </xf>
    <xf numFmtId="0" fontId="80" fillId="29" borderId="3" xfId="0" quotePrefix="1" applyFont="1" applyFill="1" applyBorder="1" applyAlignment="1">
      <alignment horizontal="center" vertical="center"/>
    </xf>
    <xf numFmtId="173" fontId="80" fillId="29" borderId="3" xfId="0" applyNumberFormat="1" applyFont="1" applyFill="1" applyBorder="1" applyAlignment="1">
      <alignment horizontal="center" vertical="center" wrapText="1"/>
    </xf>
    <xf numFmtId="49" fontId="80" fillId="29" borderId="3" xfId="0" quotePrefix="1" applyNumberFormat="1" applyFont="1" applyFill="1" applyBorder="1" applyAlignment="1">
      <alignment horizontal="left" vertical="center" wrapText="1"/>
    </xf>
    <xf numFmtId="0" fontId="74" fillId="29" borderId="0" xfId="0" applyFont="1" applyFill="1" applyBorder="1" applyAlignment="1">
      <alignment horizontal="left" vertical="center" wrapText="1"/>
    </xf>
    <xf numFmtId="0" fontId="74" fillId="29" borderId="0" xfId="0" quotePrefix="1" applyFont="1" applyFill="1" applyBorder="1" applyAlignment="1">
      <alignment horizontal="center"/>
    </xf>
    <xf numFmtId="0" fontId="74" fillId="0" borderId="0" xfId="0" applyFont="1" applyFill="1" applyAlignment="1">
      <alignment horizontal="right" vertical="center"/>
    </xf>
    <xf numFmtId="0" fontId="80" fillId="29" borderId="19" xfId="0" applyFont="1" applyFill="1" applyBorder="1" applyAlignment="1">
      <alignment horizontal="left" vertical="center" wrapText="1"/>
    </xf>
    <xf numFmtId="0" fontId="75" fillId="29" borderId="15" xfId="246" applyFont="1" applyFill="1" applyBorder="1" applyAlignment="1">
      <alignment horizontal="left" vertical="center" wrapText="1"/>
    </xf>
    <xf numFmtId="0" fontId="75" fillId="29" borderId="19" xfId="0" applyFont="1" applyFill="1" applyBorder="1" applyAlignment="1">
      <alignment horizontal="left" vertical="center" wrapText="1"/>
    </xf>
    <xf numFmtId="0" fontId="74" fillId="29" borderId="17" xfId="246" applyFont="1" applyFill="1" applyBorder="1" applyAlignment="1">
      <alignment horizontal="left" vertical="center" wrapText="1"/>
    </xf>
    <xf numFmtId="0" fontId="74" fillId="29" borderId="16" xfId="246" applyFont="1" applyFill="1" applyBorder="1" applyAlignment="1">
      <alignment horizontal="left" vertical="center" wrapText="1"/>
    </xf>
    <xf numFmtId="0" fontId="74" fillId="29" borderId="19" xfId="0" applyFont="1" applyFill="1" applyBorder="1" applyAlignment="1">
      <alignment horizontal="left" vertical="center" wrapText="1"/>
    </xf>
    <xf numFmtId="0" fontId="74" fillId="29" borderId="19" xfId="0" quotePrefix="1" applyFont="1" applyFill="1" applyBorder="1" applyAlignment="1">
      <alignment horizontal="center" vertical="center"/>
    </xf>
    <xf numFmtId="0" fontId="80" fillId="29" borderId="19" xfId="0" quotePrefix="1" applyFont="1" applyFill="1" applyBorder="1" applyAlignment="1">
      <alignment horizontal="center" vertical="center"/>
    </xf>
    <xf numFmtId="0" fontId="80" fillId="29" borderId="0" xfId="0" applyFont="1" applyFill="1" applyAlignment="1">
      <alignment vertical="center"/>
    </xf>
    <xf numFmtId="0" fontId="74" fillId="29" borderId="0" xfId="0" quotePrefix="1" applyFont="1" applyFill="1" applyBorder="1" applyAlignment="1">
      <alignment horizontal="center" vertical="center"/>
    </xf>
    <xf numFmtId="0" fontId="80" fillId="29" borderId="0" xfId="0" applyFont="1" applyFill="1" applyBorder="1" applyAlignment="1">
      <alignment horizontal="center" vertical="center"/>
    </xf>
    <xf numFmtId="0" fontId="80" fillId="29" borderId="3" xfId="0" applyNumberFormat="1" applyFont="1" applyFill="1" applyBorder="1" applyAlignment="1">
      <alignment horizontal="center" vertical="center"/>
    </xf>
    <xf numFmtId="0" fontId="80" fillId="29" borderId="0" xfId="0" applyFont="1" applyFill="1" applyAlignment="1">
      <alignment horizontal="center" vertical="center"/>
    </xf>
    <xf numFmtId="0" fontId="74" fillId="29" borderId="3" xfId="0" quotePrefix="1" applyNumberFormat="1" applyFont="1" applyFill="1" applyBorder="1" applyAlignment="1">
      <alignment horizontal="center" vertical="center"/>
    </xf>
    <xf numFmtId="0" fontId="80" fillId="0" borderId="0" xfId="0" applyFont="1" applyFill="1"/>
    <xf numFmtId="0" fontId="74" fillId="29" borderId="3" xfId="238" applyFont="1" applyFill="1" applyBorder="1" applyAlignment="1">
      <alignment horizontal="left" vertical="center"/>
    </xf>
    <xf numFmtId="0" fontId="80" fillId="29" borderId="0" xfId="0" applyFont="1" applyFill="1" applyBorder="1" applyAlignment="1">
      <alignment horizontal="left" vertical="center" wrapText="1"/>
    </xf>
    <xf numFmtId="3" fontId="80" fillId="29" borderId="0" xfId="0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left" vertical="center" wrapText="1" shrinkToFit="1"/>
    </xf>
    <xf numFmtId="0" fontId="77" fillId="29" borderId="0" xfId="0" applyFont="1" applyFill="1" applyBorder="1" applyAlignment="1">
      <alignment horizontal="left" vertical="center" wrapText="1"/>
    </xf>
    <xf numFmtId="178" fontId="74" fillId="29" borderId="3" xfId="0" applyNumberFormat="1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left" vertical="center"/>
    </xf>
    <xf numFmtId="0" fontId="75" fillId="29" borderId="0" xfId="0" applyFont="1" applyFill="1" applyBorder="1" applyAlignment="1">
      <alignment horizontal="left" vertical="center"/>
    </xf>
    <xf numFmtId="0" fontId="80" fillId="29" borderId="3" xfId="0" applyNumberFormat="1" applyFont="1" applyFill="1" applyBorder="1" applyAlignment="1">
      <alignment horizontal="center" vertical="center" wrapText="1" shrinkToFit="1"/>
    </xf>
    <xf numFmtId="0" fontId="80" fillId="29" borderId="13" xfId="0" applyFont="1" applyFill="1" applyBorder="1" applyAlignment="1">
      <alignment vertical="center"/>
    </xf>
    <xf numFmtId="0" fontId="74" fillId="29" borderId="0" xfId="0" applyFont="1" applyFill="1" applyBorder="1" applyAlignment="1">
      <alignment horizontal="right" vertical="center"/>
    </xf>
    <xf numFmtId="169" fontId="74" fillId="29" borderId="0" xfId="0" applyNumberFormat="1" applyFont="1" applyFill="1" applyBorder="1" applyAlignment="1">
      <alignment horizontal="right" vertical="center"/>
    </xf>
    <xf numFmtId="0" fontId="83" fillId="29" borderId="0" xfId="0" applyFont="1" applyFill="1" applyAlignment="1">
      <alignment vertical="center"/>
    </xf>
    <xf numFmtId="0" fontId="80" fillId="29" borderId="3" xfId="0" applyNumberFormat="1" applyFont="1" applyFill="1" applyBorder="1"/>
    <xf numFmtId="0" fontId="77" fillId="29" borderId="0" xfId="0" applyNumberFormat="1" applyFont="1" applyFill="1" applyBorder="1" applyAlignment="1">
      <alignment horizontal="center" vertical="center"/>
    </xf>
    <xf numFmtId="173" fontId="77" fillId="29" borderId="0" xfId="0" applyNumberFormat="1" applyFont="1" applyFill="1" applyBorder="1" applyAlignment="1">
      <alignment horizontal="center" vertical="center" wrapText="1"/>
    </xf>
    <xf numFmtId="169" fontId="77" fillId="29" borderId="0" xfId="207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0" fontId="6" fillId="22" borderId="0" xfId="0" applyFont="1" applyFill="1" applyBorder="1" applyAlignment="1">
      <alignment horizontal="left" vertical="center" wrapText="1"/>
    </xf>
    <xf numFmtId="0" fontId="6" fillId="22" borderId="0" xfId="0" applyFont="1" applyFill="1" applyBorder="1" applyAlignment="1">
      <alignment horizontal="center" vertical="center"/>
    </xf>
    <xf numFmtId="170" fontId="6" fillId="22" borderId="0" xfId="0" applyNumberFormat="1" applyFont="1" applyFill="1" applyBorder="1" applyAlignment="1">
      <alignment horizontal="center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right" vertical="center" wrapText="1"/>
    </xf>
    <xf numFmtId="179" fontId="6" fillId="29" borderId="3" xfId="0" applyNumberFormat="1" applyFont="1" applyFill="1" applyBorder="1" applyAlignment="1">
      <alignment horizontal="center" vertical="center" wrapText="1"/>
    </xf>
    <xf numFmtId="170" fontId="6" fillId="29" borderId="0" xfId="0" applyNumberFormat="1" applyFont="1" applyFill="1" applyBorder="1" applyAlignment="1">
      <alignment vertical="center" wrapText="1"/>
    </xf>
    <xf numFmtId="0" fontId="74" fillId="29" borderId="3" xfId="0" applyFont="1" applyFill="1" applyBorder="1" applyAlignment="1">
      <alignment vertical="center" wrapText="1"/>
    </xf>
    <xf numFmtId="0" fontId="74" fillId="29" borderId="3" xfId="0" applyFont="1" applyFill="1" applyBorder="1" applyAlignment="1">
      <alignment horizontal="center" vertical="center" wrapText="1"/>
    </xf>
    <xf numFmtId="179" fontId="80" fillId="29" borderId="3" xfId="0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6" fillId="29" borderId="3" xfId="182" applyFont="1" applyFill="1" applyBorder="1" applyAlignment="1">
      <alignment horizontal="left" vertical="center" wrapText="1"/>
      <protection locked="0"/>
    </xf>
    <xf numFmtId="0" fontId="87" fillId="29" borderId="3" xfId="0" applyFont="1" applyFill="1" applyBorder="1" applyAlignment="1">
      <alignment horizontal="center" vertical="center" wrapText="1"/>
    </xf>
    <xf numFmtId="179" fontId="86" fillId="29" borderId="3" xfId="0" applyNumberFormat="1" applyFont="1" applyFill="1" applyBorder="1" applyAlignment="1">
      <alignment horizontal="center" vertical="center" wrapText="1"/>
    </xf>
    <xf numFmtId="0" fontId="86" fillId="29" borderId="3" xfId="0" applyFont="1" applyFill="1" applyBorder="1" applyAlignment="1" applyProtection="1">
      <alignment horizontal="left" vertical="center" wrapText="1"/>
      <protection locked="0"/>
    </xf>
    <xf numFmtId="0" fontId="87" fillId="29" borderId="3" xfId="246" applyFont="1" applyFill="1" applyBorder="1" applyAlignment="1">
      <alignment horizontal="left" vertical="center" wrapText="1"/>
    </xf>
    <xf numFmtId="0" fontId="87" fillId="29" borderId="3" xfId="0" applyFont="1" applyFill="1" applyBorder="1" applyAlignment="1">
      <alignment horizontal="center" vertical="center"/>
    </xf>
    <xf numFmtId="179" fontId="87" fillId="29" borderId="3" xfId="0" applyNumberFormat="1" applyFont="1" applyFill="1" applyBorder="1" applyAlignment="1">
      <alignment horizontal="center" vertical="center" wrapText="1"/>
    </xf>
    <xf numFmtId="0" fontId="87" fillId="29" borderId="3" xfId="246" applyFont="1" applyFill="1" applyBorder="1" applyAlignment="1">
      <alignment horizontal="center" vertical="center"/>
    </xf>
    <xf numFmtId="0" fontId="86" fillId="29" borderId="19" xfId="0" applyFont="1" applyFill="1" applyBorder="1" applyAlignment="1" applyProtection="1">
      <alignment horizontal="left" vertical="center" wrapText="1"/>
      <protection locked="0"/>
    </xf>
    <xf numFmtId="0" fontId="87" fillId="29" borderId="3" xfId="0" quotePrefix="1" applyFont="1" applyFill="1" applyBorder="1" applyAlignment="1">
      <alignment horizontal="center" vertical="center"/>
    </xf>
    <xf numFmtId="0" fontId="87" fillId="29" borderId="3" xfId="0" applyFont="1" applyFill="1" applyBorder="1" applyAlignment="1" applyProtection="1">
      <alignment horizontal="left" vertical="center" wrapText="1"/>
      <protection locked="0"/>
    </xf>
    <xf numFmtId="0" fontId="87" fillId="29" borderId="14" xfId="0" quotePrefix="1" applyFont="1" applyFill="1" applyBorder="1" applyAlignment="1">
      <alignment horizontal="center" vertical="center"/>
    </xf>
    <xf numFmtId="0" fontId="87" fillId="29" borderId="3" xfId="0" quotePrefix="1" applyNumberFormat="1" applyFont="1" applyFill="1" applyBorder="1" applyAlignment="1">
      <alignment horizontal="center" vertical="center"/>
    </xf>
    <xf numFmtId="49" fontId="87" fillId="29" borderId="3" xfId="0" applyNumberFormat="1" applyFont="1" applyFill="1" applyBorder="1" applyAlignment="1">
      <alignment horizontal="center" vertical="center"/>
    </xf>
    <xf numFmtId="178" fontId="90" fillId="29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left" vertical="center"/>
    </xf>
    <xf numFmtId="0" fontId="10" fillId="22" borderId="3" xfId="0" applyFont="1" applyFill="1" applyBorder="1" applyAlignment="1">
      <alignment horizontal="center" vertical="center" wrapText="1"/>
    </xf>
    <xf numFmtId="178" fontId="10" fillId="29" borderId="3" xfId="0" applyNumberFormat="1" applyFont="1" applyFill="1" applyBorder="1" applyAlignment="1">
      <alignment horizontal="center" vertical="center" wrapText="1"/>
    </xf>
    <xf numFmtId="0" fontId="90" fillId="22" borderId="3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90" fillId="29" borderId="3" xfId="0" applyFont="1" applyFill="1" applyBorder="1" applyAlignment="1">
      <alignment horizontal="left" vertical="center"/>
    </xf>
    <xf numFmtId="0" fontId="10" fillId="22" borderId="3" xfId="0" quotePrefix="1" applyFont="1" applyFill="1" applyBorder="1" applyAlignment="1">
      <alignment horizontal="center" vertical="center"/>
    </xf>
    <xf numFmtId="0" fontId="85" fillId="0" borderId="3" xfId="0" applyFont="1" applyBorder="1" applyAlignment="1">
      <alignment horizontal="left" vertical="center" wrapText="1"/>
    </xf>
    <xf numFmtId="0" fontId="10" fillId="29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85" fillId="0" borderId="3" xfId="0" applyFont="1" applyBorder="1" applyAlignment="1">
      <alignment horizontal="left" vertical="center"/>
    </xf>
    <xf numFmtId="179" fontId="5" fillId="29" borderId="3" xfId="0" applyNumberFormat="1" applyFont="1" applyFill="1" applyBorder="1" applyAlignment="1">
      <alignment horizontal="center" vertical="center" wrapText="1"/>
    </xf>
    <xf numFmtId="0" fontId="85" fillId="29" borderId="3" xfId="0" applyFont="1" applyFill="1" applyBorder="1" applyAlignment="1">
      <alignment horizontal="left" vertical="center" wrapText="1"/>
    </xf>
    <xf numFmtId="179" fontId="10" fillId="29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/>
    </xf>
    <xf numFmtId="0" fontId="10" fillId="29" borderId="3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6" fillId="29" borderId="3" xfId="0" quotePrefix="1" applyNumberFormat="1" applyFont="1" applyFill="1" applyBorder="1" applyAlignment="1">
      <alignment horizontal="center" vertical="center"/>
    </xf>
    <xf numFmtId="0" fontId="6" fillId="29" borderId="3" xfId="0" applyNumberFormat="1" applyFont="1" applyFill="1" applyBorder="1" applyAlignment="1">
      <alignment horizontal="center" vertical="center"/>
    </xf>
    <xf numFmtId="173" fontId="10" fillId="29" borderId="3" xfId="0" applyNumberFormat="1" applyFont="1" applyFill="1" applyBorder="1" applyAlignment="1">
      <alignment horizontal="center" vertical="center" wrapText="1"/>
    </xf>
    <xf numFmtId="179" fontId="80" fillId="29" borderId="19" xfId="0" applyNumberFormat="1" applyFont="1" applyFill="1" applyBorder="1" applyAlignment="1">
      <alignment horizontal="right" vertical="center" wrapText="1"/>
    </xf>
    <xf numFmtId="179" fontId="74" fillId="29" borderId="19" xfId="0" applyNumberFormat="1" applyFont="1" applyFill="1" applyBorder="1" applyAlignment="1">
      <alignment horizontal="right" vertical="center" wrapText="1"/>
    </xf>
    <xf numFmtId="179" fontId="93" fillId="29" borderId="3" xfId="0" applyNumberFormat="1" applyFont="1" applyFill="1" applyBorder="1" applyAlignment="1">
      <alignment horizontal="center" vertical="center" wrapText="1"/>
    </xf>
    <xf numFmtId="179" fontId="73" fillId="29" borderId="3" xfId="0" applyNumberFormat="1" applyFont="1" applyFill="1" applyBorder="1" applyAlignment="1">
      <alignment horizontal="center" vertical="center" wrapText="1"/>
    </xf>
    <xf numFmtId="0" fontId="90" fillId="29" borderId="3" xfId="0" quotePrefix="1" applyFont="1" applyFill="1" applyBorder="1" applyAlignment="1">
      <alignment horizontal="center" vertical="center"/>
    </xf>
    <xf numFmtId="179" fontId="80" fillId="29" borderId="3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vertical="center"/>
    </xf>
    <xf numFmtId="0" fontId="6" fillId="29" borderId="0" xfId="0" applyFont="1" applyFill="1" applyBorder="1" applyAlignment="1">
      <alignment horizontal="center" vertical="center" wrapText="1"/>
    </xf>
    <xf numFmtId="0" fontId="10" fillId="29" borderId="3" xfId="0" applyFont="1" applyFill="1" applyBorder="1" applyAlignment="1">
      <alignment horizontal="center" vertical="center"/>
    </xf>
    <xf numFmtId="0" fontId="10" fillId="29" borderId="3" xfId="0" applyFont="1" applyFill="1" applyBorder="1" applyAlignment="1">
      <alignment horizontal="center" vertical="center" wrapText="1"/>
    </xf>
    <xf numFmtId="0" fontId="10" fillId="29" borderId="3" xfId="0" applyFont="1" applyFill="1" applyBorder="1" applyAlignment="1">
      <alignment horizontal="center" vertical="center" wrapText="1" shrinkToFit="1"/>
    </xf>
    <xf numFmtId="0" fontId="85" fillId="29" borderId="3" xfId="0" applyFont="1" applyFill="1" applyBorder="1" applyAlignment="1">
      <alignment horizontal="center" vertical="center" wrapText="1"/>
    </xf>
    <xf numFmtId="0" fontId="90" fillId="29" borderId="3" xfId="0" applyFont="1" applyFill="1" applyBorder="1" applyAlignment="1">
      <alignment horizontal="center" vertical="center" wrapText="1"/>
    </xf>
    <xf numFmtId="0" fontId="85" fillId="29" borderId="3" xfId="0" quotePrefix="1" applyFont="1" applyFill="1" applyBorder="1" applyAlignment="1">
      <alignment horizontal="center" vertical="center"/>
    </xf>
    <xf numFmtId="0" fontId="10" fillId="29" borderId="3" xfId="0" quotePrefix="1" applyFont="1" applyFill="1" applyBorder="1" applyAlignment="1">
      <alignment horizontal="center" vertical="center"/>
    </xf>
    <xf numFmtId="0" fontId="6" fillId="29" borderId="14" xfId="0" applyFont="1" applyFill="1" applyBorder="1" applyAlignment="1">
      <alignment horizontal="center" vertical="center"/>
    </xf>
    <xf numFmtId="0" fontId="6" fillId="29" borderId="14" xfId="0" applyFont="1" applyFill="1" applyBorder="1" applyAlignment="1">
      <alignment horizontal="center" vertical="center" wrapText="1"/>
    </xf>
    <xf numFmtId="0" fontId="6" fillId="29" borderId="14" xfId="0" applyFont="1" applyFill="1" applyBorder="1" applyAlignment="1">
      <alignment horizontal="center" vertical="center" wrapText="1" shrinkToFit="1"/>
    </xf>
    <xf numFmtId="0" fontId="90" fillId="29" borderId="3" xfId="0" applyFont="1" applyFill="1" applyBorder="1" applyAlignment="1">
      <alignment horizontal="left" vertical="center" wrapText="1"/>
    </xf>
    <xf numFmtId="170" fontId="6" fillId="29" borderId="0" xfId="0" applyNumberFormat="1" applyFont="1" applyFill="1" applyBorder="1" applyAlignment="1">
      <alignment horizontal="right" vertical="center" wrapText="1"/>
    </xf>
    <xf numFmtId="49" fontId="80" fillId="29" borderId="3" xfId="0" applyNumberFormat="1" applyFont="1" applyFill="1" applyBorder="1" applyAlignment="1">
      <alignment horizontal="left" vertical="center" wrapText="1"/>
    </xf>
    <xf numFmtId="0" fontId="80" fillId="29" borderId="14" xfId="0" applyFont="1" applyFill="1" applyBorder="1" applyAlignment="1">
      <alignment horizontal="center" vertical="center" wrapText="1"/>
    </xf>
    <xf numFmtId="173" fontId="85" fillId="29" borderId="3" xfId="0" applyNumberFormat="1" applyFont="1" applyFill="1" applyBorder="1" applyAlignment="1">
      <alignment horizontal="center" vertical="center" wrapText="1"/>
    </xf>
    <xf numFmtId="3" fontId="80" fillId="29" borderId="3" xfId="0" applyNumberFormat="1" applyFont="1" applyFill="1" applyBorder="1" applyAlignment="1">
      <alignment horizontal="right" vertical="center" wrapText="1"/>
    </xf>
    <xf numFmtId="0" fontId="6" fillId="29" borderId="0" xfId="0" applyFont="1" applyFill="1" applyBorder="1" applyAlignment="1">
      <alignment horizontal="left" vertical="center"/>
    </xf>
    <xf numFmtId="0" fontId="6" fillId="29" borderId="0" xfId="0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vertical="center"/>
    </xf>
    <xf numFmtId="0" fontId="6" fillId="29" borderId="0" xfId="0" applyFont="1" applyFill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horizontal="center" vertical="center"/>
    </xf>
    <xf numFmtId="170" fontId="80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177" fontId="74" fillId="29" borderId="3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3" fontId="80" fillId="29" borderId="3" xfId="0" applyNumberFormat="1" applyFont="1" applyFill="1" applyBorder="1" applyAlignment="1">
      <alignment horizontal="center" vertical="center" wrapText="1"/>
    </xf>
    <xf numFmtId="0" fontId="80" fillId="29" borderId="13" xfId="0" applyFont="1" applyFill="1" applyBorder="1" applyAlignment="1">
      <alignment horizontal="center" vertical="center"/>
    </xf>
    <xf numFmtId="3" fontId="80" fillId="29" borderId="3" xfId="0" applyNumberFormat="1" applyFont="1" applyFill="1" applyBorder="1" applyAlignment="1">
      <alignment horizontal="center" vertical="center" wrapText="1" shrinkToFit="1"/>
    </xf>
    <xf numFmtId="0" fontId="80" fillId="29" borderId="3" xfId="0" applyFont="1" applyFill="1" applyBorder="1" applyAlignment="1">
      <alignment horizontal="center" vertical="center" wrapText="1" shrinkToFit="1"/>
    </xf>
    <xf numFmtId="0" fontId="80" fillId="29" borderId="0" xfId="0" applyFont="1" applyFill="1" applyAlignment="1">
      <alignment horizontal="right" vertical="center"/>
    </xf>
    <xf numFmtId="0" fontId="80" fillId="29" borderId="15" xfId="0" applyFont="1" applyFill="1" applyBorder="1" applyAlignment="1">
      <alignment vertical="center"/>
    </xf>
    <xf numFmtId="0" fontId="6" fillId="29" borderId="0" xfId="0" applyFont="1" applyFill="1" applyAlignment="1">
      <alignment horizontal="left" vertical="center"/>
    </xf>
    <xf numFmtId="0" fontId="80" fillId="29" borderId="19" xfId="182" applyFont="1" applyFill="1" applyBorder="1" applyAlignment="1">
      <alignment horizontal="left" vertical="center" wrapText="1"/>
      <protection locked="0"/>
    </xf>
    <xf numFmtId="0" fontId="80" fillId="29" borderId="19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 applyProtection="1">
      <alignment horizontal="left" vertical="center"/>
      <protection locked="0"/>
    </xf>
    <xf numFmtId="0" fontId="6" fillId="29" borderId="0" xfId="0" applyFont="1" applyFill="1" applyBorder="1" applyAlignment="1">
      <alignment vertical="center" wrapText="1"/>
    </xf>
    <xf numFmtId="0" fontId="79" fillId="29" borderId="0" xfId="0" applyFont="1" applyFill="1" applyBorder="1" applyAlignment="1">
      <alignment horizontal="center" wrapText="1"/>
    </xf>
    <xf numFmtId="0" fontId="77" fillId="29" borderId="0" xfId="0" quotePrefix="1" applyFont="1" applyFill="1" applyBorder="1" applyAlignment="1">
      <alignment horizontal="center"/>
    </xf>
    <xf numFmtId="0" fontId="6" fillId="29" borderId="0" xfId="0" applyFont="1" applyFill="1" applyBorder="1" applyAlignment="1"/>
    <xf numFmtId="0" fontId="6" fillId="29" borderId="0" xfId="0" applyFont="1" applyFill="1" applyBorder="1" applyAlignment="1">
      <alignment vertical="top"/>
    </xf>
    <xf numFmtId="0" fontId="6" fillId="29" borderId="0" xfId="0" applyFont="1" applyFill="1" applyAlignment="1">
      <alignment horizontal="center" vertical="top"/>
    </xf>
    <xf numFmtId="0" fontId="6" fillId="29" borderId="0" xfId="0" applyFont="1" applyFill="1" applyAlignment="1">
      <alignment vertical="top"/>
    </xf>
    <xf numFmtId="0" fontId="87" fillId="29" borderId="0" xfId="0" applyFont="1" applyFill="1" applyBorder="1" applyAlignment="1" applyProtection="1">
      <alignment horizontal="left" vertical="center" wrapText="1"/>
      <protection locked="0"/>
    </xf>
    <xf numFmtId="0" fontId="87" fillId="29" borderId="0" xfId="0" quotePrefix="1" applyFont="1" applyFill="1" applyBorder="1" applyAlignment="1">
      <alignment horizontal="center" vertical="center"/>
    </xf>
    <xf numFmtId="173" fontId="87" fillId="29" borderId="0" xfId="0" applyNumberFormat="1" applyFont="1" applyFill="1" applyBorder="1" applyAlignment="1">
      <alignment horizontal="center" vertical="center" wrapText="1"/>
    </xf>
    <xf numFmtId="173" fontId="80" fillId="29" borderId="0" xfId="0" applyNumberFormat="1" applyFont="1" applyFill="1" applyBorder="1" applyAlignment="1">
      <alignment horizontal="center" vertical="center" wrapText="1"/>
    </xf>
    <xf numFmtId="179" fontId="80" fillId="29" borderId="0" xfId="0" applyNumberFormat="1" applyFont="1" applyFill="1" applyBorder="1" applyAlignment="1">
      <alignment horizontal="right" vertical="center" wrapText="1"/>
    </xf>
    <xf numFmtId="0" fontId="81" fillId="29" borderId="0" xfId="0" applyFont="1" applyFill="1" applyBorder="1" applyAlignment="1">
      <alignment horizontal="center" wrapText="1"/>
    </xf>
    <xf numFmtId="0" fontId="80" fillId="29" borderId="0" xfId="0" quotePrefix="1" applyFont="1" applyFill="1" applyBorder="1" applyAlignment="1">
      <alignment horizontal="center"/>
    </xf>
    <xf numFmtId="0" fontId="80" fillId="29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12" fillId="29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6" fillId="29" borderId="0" xfId="0" applyFont="1" applyFill="1" applyBorder="1" applyAlignment="1">
      <alignment horizontal="center" wrapText="1"/>
    </xf>
    <xf numFmtId="0" fontId="10" fillId="29" borderId="0" xfId="0" quotePrefix="1" applyFont="1" applyFill="1" applyBorder="1" applyAlignment="1">
      <alignment horizontal="center"/>
    </xf>
    <xf numFmtId="170" fontId="10" fillId="29" borderId="0" xfId="0" applyNumberFormat="1" applyFont="1" applyFill="1" applyBorder="1" applyAlignment="1">
      <alignment wrapText="1"/>
    </xf>
    <xf numFmtId="0" fontId="10" fillId="29" borderId="0" xfId="0" applyFont="1" applyFill="1" applyBorder="1" applyAlignment="1"/>
    <xf numFmtId="0" fontId="10" fillId="0" borderId="0" xfId="0" applyFont="1" applyFill="1" applyBorder="1" applyAlignment="1"/>
    <xf numFmtId="0" fontId="12" fillId="29" borderId="0" xfId="0" applyFont="1" applyFill="1" applyAlignment="1">
      <alignment vertical="center"/>
    </xf>
    <xf numFmtId="0" fontId="6" fillId="29" borderId="0" xfId="246" applyFont="1" applyFill="1" applyBorder="1" applyAlignment="1">
      <alignment vertical="center"/>
    </xf>
    <xf numFmtId="0" fontId="5" fillId="29" borderId="0" xfId="246" applyFont="1" applyFill="1" applyBorder="1" applyAlignment="1">
      <alignment horizontal="right" vertical="center"/>
    </xf>
    <xf numFmtId="0" fontId="5" fillId="29" borderId="0" xfId="246" applyFont="1" applyFill="1" applyBorder="1" applyAlignment="1">
      <alignment vertical="center"/>
    </xf>
    <xf numFmtId="0" fontId="78" fillId="29" borderId="0" xfId="0" applyFont="1" applyFill="1" applyBorder="1" applyAlignment="1">
      <alignment horizontal="center" wrapText="1"/>
    </xf>
    <xf numFmtId="0" fontId="6" fillId="29" borderId="0" xfId="0" quotePrefix="1" applyFont="1" applyFill="1" applyBorder="1" applyAlignment="1">
      <alignment horizontal="center"/>
    </xf>
    <xf numFmtId="170" fontId="6" fillId="29" borderId="0" xfId="0" quotePrefix="1" applyNumberFormat="1" applyFont="1" applyFill="1" applyBorder="1" applyAlignment="1">
      <alignment wrapText="1"/>
    </xf>
    <xf numFmtId="0" fontId="10" fillId="29" borderId="0" xfId="0" applyFont="1" applyFill="1" applyBorder="1" applyAlignment="1">
      <alignment vertical="top"/>
    </xf>
    <xf numFmtId="0" fontId="10" fillId="29" borderId="0" xfId="0" applyFont="1" applyFill="1" applyAlignment="1">
      <alignment vertical="top"/>
    </xf>
    <xf numFmtId="0" fontId="74" fillId="29" borderId="0" xfId="0" applyFont="1" applyFill="1" applyAlignment="1">
      <alignment horizontal="right" vertical="center"/>
    </xf>
    <xf numFmtId="0" fontId="15" fillId="29" borderId="0" xfId="246" applyFont="1" applyFill="1"/>
    <xf numFmtId="0" fontId="5" fillId="29" borderId="0" xfId="0" applyFont="1" applyFill="1" applyAlignment="1">
      <alignment vertical="center"/>
    </xf>
    <xf numFmtId="0" fontId="74" fillId="29" borderId="0" xfId="0" applyFont="1" applyFill="1" applyBorder="1" applyAlignment="1"/>
    <xf numFmtId="0" fontId="90" fillId="29" borderId="0" xfId="0" applyFont="1" applyFill="1" applyBorder="1" applyAlignment="1"/>
    <xf numFmtId="170" fontId="6" fillId="29" borderId="0" xfId="0" applyNumberFormat="1" applyFont="1" applyFill="1" applyBorder="1" applyAlignment="1">
      <alignment wrapText="1"/>
    </xf>
    <xf numFmtId="0" fontId="10" fillId="29" borderId="0" xfId="0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center" wrapText="1"/>
    </xf>
    <xf numFmtId="0" fontId="10" fillId="29" borderId="0" xfId="0" applyFont="1" applyFill="1" applyBorder="1" applyAlignment="1">
      <alignment horizontal="center" vertical="center"/>
    </xf>
    <xf numFmtId="0" fontId="10" fillId="29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5" fillId="29" borderId="0" xfId="0" applyFont="1" applyFill="1" applyBorder="1" applyAlignment="1">
      <alignment horizontal="left" vertical="center" wrapText="1"/>
    </xf>
    <xf numFmtId="0" fontId="5" fillId="29" borderId="13" xfId="0" applyFont="1" applyFill="1" applyBorder="1" applyAlignment="1">
      <alignment horizontal="left" vertical="center" wrapText="1"/>
    </xf>
    <xf numFmtId="0" fontId="6" fillId="29" borderId="13" xfId="0" applyFont="1" applyFill="1" applyBorder="1" applyAlignment="1">
      <alignment horizontal="right" vertical="center" wrapText="1"/>
    </xf>
    <xf numFmtId="0" fontId="74" fillId="29" borderId="0" xfId="0" applyFont="1" applyFill="1" applyBorder="1" applyAlignment="1">
      <alignment horizontal="right"/>
    </xf>
    <xf numFmtId="169" fontId="74" fillId="29" borderId="0" xfId="0" applyNumberFormat="1" applyFont="1" applyFill="1" applyBorder="1" applyAlignment="1">
      <alignment horizontal="right"/>
    </xf>
    <xf numFmtId="0" fontId="80" fillId="29" borderId="0" xfId="0" applyFont="1" applyFill="1" applyAlignment="1"/>
    <xf numFmtId="0" fontId="6" fillId="29" borderId="0" xfId="0" applyFont="1" applyFill="1" applyAlignment="1"/>
    <xf numFmtId="0" fontId="5" fillId="29" borderId="0" xfId="0" applyFont="1" applyFill="1" applyBorder="1" applyAlignment="1">
      <alignment horizontal="left" vertical="top"/>
    </xf>
    <xf numFmtId="0" fontId="5" fillId="29" borderId="3" xfId="0" quotePrefix="1" applyNumberFormat="1" applyFont="1" applyFill="1" applyBorder="1" applyAlignment="1">
      <alignment horizontal="center" vertical="center"/>
    </xf>
    <xf numFmtId="0" fontId="98" fillId="0" borderId="0" xfId="0" applyFont="1" applyAlignment="1">
      <alignment vertical="top"/>
    </xf>
    <xf numFmtId="0" fontId="10" fillId="0" borderId="0" xfId="0" applyFont="1" applyFill="1" applyBorder="1" applyAlignment="1">
      <alignment horizontal="center" wrapText="1"/>
    </xf>
    <xf numFmtId="3" fontId="80" fillId="29" borderId="3" xfId="0" applyNumberFormat="1" applyFont="1" applyFill="1" applyBorder="1" applyAlignment="1">
      <alignment horizontal="center" vertical="center" wrapText="1"/>
    </xf>
    <xf numFmtId="3" fontId="80" fillId="29" borderId="3" xfId="0" applyNumberFormat="1" applyFont="1" applyFill="1" applyBorder="1" applyAlignment="1">
      <alignment horizontal="center" vertical="center" wrapText="1"/>
    </xf>
    <xf numFmtId="0" fontId="80" fillId="29" borderId="17" xfId="0" applyFont="1" applyFill="1" applyBorder="1" applyAlignment="1">
      <alignment vertical="center"/>
    </xf>
    <xf numFmtId="0" fontId="6" fillId="29" borderId="18" xfId="0" applyFont="1" applyFill="1" applyBorder="1" applyAlignment="1">
      <alignment horizontal="center" vertical="center"/>
    </xf>
    <xf numFmtId="0" fontId="6" fillId="29" borderId="17" xfId="0" applyFont="1" applyFill="1" applyBorder="1" applyAlignment="1">
      <alignment horizontal="center" vertical="center"/>
    </xf>
    <xf numFmtId="0" fontId="80" fillId="29" borderId="16" xfId="0" applyFont="1" applyFill="1" applyBorder="1" applyAlignment="1">
      <alignment vertical="center"/>
    </xf>
    <xf numFmtId="0" fontId="80" fillId="29" borderId="3" xfId="0" applyFont="1" applyFill="1" applyBorder="1" applyAlignment="1">
      <alignment horizontal="left" vertical="center"/>
    </xf>
    <xf numFmtId="0" fontId="80" fillId="29" borderId="3" xfId="0" applyFont="1" applyFill="1" applyBorder="1" applyAlignment="1">
      <alignment vertical="center"/>
    </xf>
    <xf numFmtId="0" fontId="80" fillId="29" borderId="36" xfId="0" applyFont="1" applyFill="1" applyBorder="1" applyAlignment="1">
      <alignment vertical="center"/>
    </xf>
    <xf numFmtId="169" fontId="80" fillId="29" borderId="3" xfId="0" applyNumberFormat="1" applyFont="1" applyFill="1" applyBorder="1" applyAlignment="1">
      <alignment horizontal="right" vertical="center"/>
    </xf>
    <xf numFmtId="169" fontId="74" fillId="29" borderId="3" xfId="0" applyNumberFormat="1" applyFont="1" applyFill="1" applyBorder="1" applyAlignment="1">
      <alignment horizontal="right" vertical="center"/>
    </xf>
    <xf numFmtId="0" fontId="5" fillId="30" borderId="0" xfId="0" applyFont="1" applyFill="1" applyBorder="1" applyAlignment="1">
      <alignment vertical="center"/>
    </xf>
    <xf numFmtId="0" fontId="6" fillId="29" borderId="0" xfId="0" applyFont="1" applyFill="1" applyAlignment="1">
      <alignment vertical="center"/>
    </xf>
    <xf numFmtId="0" fontId="94" fillId="22" borderId="3" xfId="0" applyFont="1" applyFill="1" applyBorder="1" applyAlignment="1">
      <alignment horizontal="left" vertical="center" wrapText="1"/>
    </xf>
    <xf numFmtId="0" fontId="93" fillId="22" borderId="3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vertical="center"/>
    </xf>
    <xf numFmtId="0" fontId="95" fillId="22" borderId="3" xfId="0" applyFont="1" applyFill="1" applyBorder="1" applyAlignment="1">
      <alignment horizontal="center" vertical="center" wrapText="1"/>
    </xf>
    <xf numFmtId="179" fontId="95" fillId="29" borderId="3" xfId="0" applyNumberFormat="1" applyFont="1" applyFill="1" applyBorder="1" applyAlignment="1">
      <alignment horizontal="center" vertical="center" wrapText="1"/>
    </xf>
    <xf numFmtId="0" fontId="95" fillId="0" borderId="3" xfId="0" applyFont="1" applyBorder="1" applyAlignment="1">
      <alignment horizontal="left" vertical="center" wrapText="1"/>
    </xf>
    <xf numFmtId="0" fontId="99" fillId="0" borderId="0" xfId="0" applyFont="1" applyFill="1" applyBorder="1" applyAlignment="1">
      <alignment vertical="center"/>
    </xf>
    <xf numFmtId="0" fontId="95" fillId="22" borderId="0" xfId="0" applyFont="1" applyFill="1" applyBorder="1" applyAlignment="1">
      <alignment horizontal="left" vertical="center" wrapText="1"/>
    </xf>
    <xf numFmtId="0" fontId="95" fillId="22" borderId="0" xfId="0" applyFont="1" applyFill="1" applyBorder="1" applyAlignment="1">
      <alignment horizontal="center" vertical="center" wrapText="1"/>
    </xf>
    <xf numFmtId="179" fontId="95" fillId="29" borderId="0" xfId="0" applyNumberFormat="1" applyFont="1" applyFill="1" applyBorder="1" applyAlignment="1">
      <alignment horizontal="center" vertical="center" wrapText="1"/>
    </xf>
    <xf numFmtId="179" fontId="93" fillId="29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179" fontId="74" fillId="29" borderId="3" xfId="0" applyNumberFormat="1" applyFont="1" applyFill="1" applyBorder="1" applyAlignment="1">
      <alignment horizontal="center" vertical="center" wrapText="1"/>
    </xf>
    <xf numFmtId="0" fontId="74" fillId="29" borderId="17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horizontal="center" vertical="center"/>
    </xf>
    <xf numFmtId="0" fontId="6" fillId="29" borderId="0" xfId="0" applyFont="1" applyFill="1" applyAlignment="1">
      <alignment vertical="center"/>
    </xf>
    <xf numFmtId="0" fontId="6" fillId="29" borderId="0" xfId="0" applyFont="1" applyFill="1" applyBorder="1" applyAlignment="1">
      <alignment horizontal="center" vertical="center"/>
    </xf>
    <xf numFmtId="0" fontId="90" fillId="22" borderId="3" xfId="0" applyFont="1" applyFill="1" applyBorder="1" applyAlignment="1">
      <alignment horizontal="left" vertical="center" wrapText="1"/>
    </xf>
    <xf numFmtId="0" fontId="90" fillId="22" borderId="3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9" fontId="5" fillId="29" borderId="3" xfId="207" applyNumberFormat="1" applyFont="1" applyFill="1" applyBorder="1" applyAlignment="1">
      <alignment horizontal="right" vertical="center" wrapText="1"/>
    </xf>
    <xf numFmtId="0" fontId="80" fillId="29" borderId="3" xfId="0" applyFont="1" applyFill="1" applyBorder="1" applyAlignment="1">
      <alignment horizontal="center" vertical="center"/>
    </xf>
    <xf numFmtId="0" fontId="10" fillId="29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 wrapText="1"/>
    </xf>
    <xf numFmtId="177" fontId="74" fillId="29" borderId="3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3" fontId="80" fillId="29" borderId="3" xfId="0" applyNumberFormat="1" applyFont="1" applyFill="1" applyBorder="1" applyAlignment="1">
      <alignment horizontal="center" vertical="center" wrapText="1"/>
    </xf>
    <xf numFmtId="179" fontId="90" fillId="29" borderId="3" xfId="0" applyNumberFormat="1" applyFont="1" applyFill="1" applyBorder="1" applyAlignment="1">
      <alignment horizontal="center" vertical="center" wrapText="1"/>
    </xf>
    <xf numFmtId="0" fontId="10" fillId="29" borderId="0" xfId="0" applyFont="1" applyFill="1" applyBorder="1" applyAlignment="1">
      <alignment horizontal="left" vertical="center"/>
    </xf>
    <xf numFmtId="173" fontId="10" fillId="29" borderId="0" xfId="0" applyNumberFormat="1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/>
    </xf>
    <xf numFmtId="3" fontId="80" fillId="29" borderId="3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0" fontId="7" fillId="29" borderId="0" xfId="0" applyFont="1" applyFill="1" applyBorder="1" applyAlignment="1">
      <alignment vertical="center"/>
    </xf>
    <xf numFmtId="0" fontId="86" fillId="29" borderId="3" xfId="0" applyFont="1" applyFill="1" applyBorder="1" applyAlignment="1">
      <alignment horizontal="center" vertical="center" wrapText="1"/>
    </xf>
    <xf numFmtId="0" fontId="86" fillId="29" borderId="37" xfId="0" applyFont="1" applyFill="1" applyBorder="1" applyAlignment="1" applyProtection="1">
      <alignment horizontal="left" vertical="center" wrapText="1"/>
      <protection locked="0"/>
    </xf>
    <xf numFmtId="0" fontId="87" fillId="29" borderId="40" xfId="0" applyFont="1" applyFill="1" applyBorder="1" applyAlignment="1" applyProtection="1">
      <alignment horizontal="left" vertical="center" wrapText="1"/>
      <protection locked="0"/>
    </xf>
    <xf numFmtId="0" fontId="86" fillId="29" borderId="40" xfId="0" applyFont="1" applyFill="1" applyBorder="1" applyAlignment="1" applyProtection="1">
      <alignment horizontal="left" vertical="center" wrapText="1"/>
      <protection locked="0"/>
    </xf>
    <xf numFmtId="0" fontId="87" fillId="29" borderId="41" xfId="0" applyFont="1" applyFill="1" applyBorder="1" applyAlignment="1" applyProtection="1">
      <alignment horizontal="left" vertical="center" wrapText="1"/>
      <protection locked="0"/>
    </xf>
    <xf numFmtId="0" fontId="87" fillId="29" borderId="42" xfId="0" quotePrefix="1" applyFont="1" applyFill="1" applyBorder="1" applyAlignment="1">
      <alignment horizontal="center" vertical="center"/>
    </xf>
    <xf numFmtId="0" fontId="86" fillId="29" borderId="38" xfId="0" quotePrefix="1" applyNumberFormat="1" applyFont="1" applyFill="1" applyBorder="1" applyAlignment="1">
      <alignment horizontal="center" vertical="center"/>
    </xf>
    <xf numFmtId="0" fontId="74" fillId="29" borderId="3" xfId="0" applyFont="1" applyFill="1" applyBorder="1" applyAlignment="1" applyProtection="1">
      <alignment horizontal="left" vertical="center" wrapText="1"/>
      <protection locked="0"/>
    </xf>
    <xf numFmtId="0" fontId="80" fillId="29" borderId="14" xfId="0" quotePrefix="1" applyFont="1" applyFill="1" applyBorder="1" applyAlignment="1">
      <alignment horizontal="center" vertical="center"/>
    </xf>
    <xf numFmtId="0" fontId="80" fillId="29" borderId="3" xfId="0" applyFont="1" applyFill="1" applyBorder="1" applyAlignment="1" applyProtection="1">
      <alignment horizontal="left" vertical="center" wrapText="1"/>
      <protection locked="0"/>
    </xf>
    <xf numFmtId="0" fontId="74" fillId="29" borderId="19" xfId="0" applyFont="1" applyFill="1" applyBorder="1" applyAlignment="1" applyProtection="1">
      <alignment horizontal="left" vertical="center" wrapText="1"/>
      <protection locked="0"/>
    </xf>
    <xf numFmtId="0" fontId="80" fillId="29" borderId="3" xfId="0" quotePrefix="1" applyNumberFormat="1" applyFont="1" applyFill="1" applyBorder="1" applyAlignment="1">
      <alignment horizontal="center" vertical="center"/>
    </xf>
    <xf numFmtId="0" fontId="80" fillId="29" borderId="19" xfId="0" quotePrefix="1" applyNumberFormat="1" applyFont="1" applyFill="1" applyBorder="1" applyAlignment="1">
      <alignment horizontal="center" vertical="center"/>
    </xf>
    <xf numFmtId="0" fontId="93" fillId="0" borderId="3" xfId="0" applyFont="1" applyBorder="1" applyAlignment="1">
      <alignment horizontal="left" vertical="center" wrapText="1"/>
    </xf>
    <xf numFmtId="0" fontId="101" fillId="0" borderId="0" xfId="0" applyFont="1" applyFill="1" applyBorder="1" applyAlignment="1">
      <alignment vertical="center"/>
    </xf>
    <xf numFmtId="0" fontId="84" fillId="0" borderId="0" xfId="0" applyFont="1" applyFill="1" applyBorder="1" applyAlignment="1">
      <alignment vertical="center"/>
    </xf>
    <xf numFmtId="0" fontId="93" fillId="22" borderId="3" xfId="0" applyFont="1" applyFill="1" applyBorder="1" applyAlignment="1">
      <alignment horizontal="left" vertical="center" wrapText="1"/>
    </xf>
    <xf numFmtId="0" fontId="94" fillId="22" borderId="3" xfId="0" applyFont="1" applyFill="1" applyBorder="1" applyAlignment="1">
      <alignment horizontal="center" vertical="center" wrapText="1"/>
    </xf>
    <xf numFmtId="179" fontId="94" fillId="29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 wrapText="1" shrinkToFit="1"/>
    </xf>
    <xf numFmtId="0" fontId="0" fillId="29" borderId="0" xfId="0" applyFont="1" applyFill="1"/>
    <xf numFmtId="179" fontId="99" fillId="29" borderId="3" xfId="0" applyNumberFormat="1" applyFont="1" applyFill="1" applyBorder="1" applyAlignment="1">
      <alignment horizontal="center" vertical="center" wrapText="1"/>
    </xf>
    <xf numFmtId="178" fontId="80" fillId="29" borderId="19" xfId="0" applyNumberFormat="1" applyFont="1" applyFill="1" applyBorder="1" applyAlignment="1">
      <alignment horizontal="right" vertical="center" wrapText="1"/>
    </xf>
    <xf numFmtId="178" fontId="74" fillId="29" borderId="19" xfId="0" applyNumberFormat="1" applyFont="1" applyFill="1" applyBorder="1" applyAlignment="1">
      <alignment horizontal="right" vertical="center" wrapText="1"/>
    </xf>
    <xf numFmtId="178" fontId="87" fillId="29" borderId="3" xfId="0" applyNumberFormat="1" applyFont="1" applyFill="1" applyBorder="1" applyAlignment="1">
      <alignment horizontal="center" vertical="center" wrapText="1"/>
    </xf>
    <xf numFmtId="178" fontId="80" fillId="29" borderId="3" xfId="0" applyNumberFormat="1" applyFont="1" applyFill="1" applyBorder="1" applyAlignment="1">
      <alignment horizontal="center" vertical="center" wrapText="1"/>
    </xf>
    <xf numFmtId="178" fontId="87" fillId="29" borderId="19" xfId="0" applyNumberFormat="1" applyFont="1" applyFill="1" applyBorder="1" applyAlignment="1">
      <alignment horizontal="center" vertical="center" wrapText="1"/>
    </xf>
    <xf numFmtId="178" fontId="74" fillId="29" borderId="39" xfId="0" applyNumberFormat="1" applyFont="1" applyFill="1" applyBorder="1" applyAlignment="1">
      <alignment horizontal="right" vertical="center" wrapText="1"/>
    </xf>
    <xf numFmtId="178" fontId="80" fillId="29" borderId="43" xfId="0" applyNumberFormat="1" applyFont="1" applyFill="1" applyBorder="1" applyAlignment="1">
      <alignment horizontal="right" vertical="center" wrapText="1"/>
    </xf>
    <xf numFmtId="0" fontId="10" fillId="29" borderId="3" xfId="0" applyFont="1" applyFill="1" applyBorder="1"/>
    <xf numFmtId="177" fontId="10" fillId="29" borderId="3" xfId="0" applyNumberFormat="1" applyFont="1" applyFill="1" applyBorder="1" applyAlignment="1">
      <alignment horizontal="center" vertical="center" wrapText="1"/>
    </xf>
    <xf numFmtId="0" fontId="10" fillId="29" borderId="3" xfId="0" applyFont="1" applyFill="1" applyBorder="1" applyAlignment="1">
      <alignment vertical="center" wrapText="1"/>
    </xf>
    <xf numFmtId="0" fontId="10" fillId="29" borderId="3" xfId="0" applyFont="1" applyFill="1" applyBorder="1" applyAlignment="1">
      <alignment vertical="center"/>
    </xf>
    <xf numFmtId="177" fontId="10" fillId="29" borderId="3" xfId="0" applyNumberFormat="1" applyFont="1" applyFill="1" applyBorder="1" applyAlignment="1">
      <alignment horizontal="right" vertical="center"/>
    </xf>
    <xf numFmtId="177" fontId="10" fillId="29" borderId="3" xfId="0" applyNumberFormat="1" applyFont="1" applyFill="1" applyBorder="1" applyAlignment="1">
      <alignment horizontal="right"/>
    </xf>
    <xf numFmtId="0" fontId="10" fillId="29" borderId="15" xfId="0" applyFont="1" applyFill="1" applyBorder="1" applyAlignment="1">
      <alignment horizontal="left" vertical="center" wrapText="1"/>
    </xf>
    <xf numFmtId="0" fontId="10" fillId="29" borderId="15" xfId="0" applyNumberFormat="1" applyFont="1" applyFill="1" applyBorder="1" applyAlignment="1">
      <alignment vertical="center" wrapText="1" shrinkToFit="1"/>
    </xf>
    <xf numFmtId="0" fontId="10" fillId="29" borderId="15" xfId="0" applyNumberFormat="1" applyFont="1" applyFill="1" applyBorder="1" applyAlignment="1">
      <alignment vertical="top" wrapText="1" shrinkToFit="1"/>
    </xf>
    <xf numFmtId="177" fontId="10" fillId="29" borderId="3" xfId="0" applyNumberFormat="1" applyFont="1" applyFill="1" applyBorder="1" applyAlignment="1">
      <alignment horizontal="right" vertical="center" wrapText="1"/>
    </xf>
    <xf numFmtId="177" fontId="6" fillId="29" borderId="3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103" fillId="29" borderId="3" xfId="0" applyFont="1" applyFill="1" applyBorder="1" applyAlignment="1">
      <alignment horizontal="center" vertical="center" wrapText="1"/>
    </xf>
    <xf numFmtId="0" fontId="105" fillId="29" borderId="19" xfId="0" applyFont="1" applyFill="1" applyBorder="1" applyAlignment="1">
      <alignment wrapText="1"/>
    </xf>
    <xf numFmtId="177" fontId="105" fillId="29" borderId="19" xfId="0" applyNumberFormat="1" applyFont="1" applyFill="1" applyBorder="1" applyAlignment="1">
      <alignment horizontal="center" wrapText="1"/>
    </xf>
    <xf numFmtId="1" fontId="105" fillId="29" borderId="19" xfId="0" applyNumberFormat="1" applyFont="1" applyFill="1" applyBorder="1" applyAlignment="1">
      <alignment horizontal="center" wrapText="1"/>
    </xf>
    <xf numFmtId="169" fontId="105" fillId="29" borderId="19" xfId="0" applyNumberFormat="1" applyFont="1" applyFill="1" applyBorder="1" applyAlignment="1">
      <alignment horizontal="center" wrapText="1"/>
    </xf>
    <xf numFmtId="177" fontId="0" fillId="0" borderId="0" xfId="0" applyNumberFormat="1"/>
    <xf numFmtId="0" fontId="103" fillId="29" borderId="3" xfId="0" applyFont="1" applyFill="1" applyBorder="1" applyAlignment="1">
      <alignment wrapText="1"/>
    </xf>
    <xf numFmtId="177" fontId="103" fillId="29" borderId="3" xfId="0" applyNumberFormat="1" applyFont="1" applyFill="1" applyBorder="1" applyAlignment="1">
      <alignment horizontal="center" wrapText="1"/>
    </xf>
    <xf numFmtId="1" fontId="103" fillId="29" borderId="19" xfId="0" applyNumberFormat="1" applyFont="1" applyFill="1" applyBorder="1" applyAlignment="1">
      <alignment horizontal="center" wrapText="1"/>
    </xf>
    <xf numFmtId="169" fontId="103" fillId="29" borderId="19" xfId="0" applyNumberFormat="1" applyFont="1" applyFill="1" applyBorder="1" applyAlignment="1">
      <alignment horizontal="center" wrapText="1"/>
    </xf>
    <xf numFmtId="0" fontId="105" fillId="29" borderId="3" xfId="0" applyFont="1" applyFill="1" applyBorder="1" applyAlignment="1">
      <alignment wrapText="1"/>
    </xf>
    <xf numFmtId="180" fontId="94" fillId="29" borderId="3" xfId="0" applyNumberFormat="1" applyFont="1" applyFill="1" applyBorder="1" applyAlignment="1">
      <alignment horizontal="center" wrapText="1"/>
    </xf>
    <xf numFmtId="180" fontId="93" fillId="29" borderId="3" xfId="0" applyNumberFormat="1" applyFont="1" applyFill="1" applyBorder="1" applyAlignment="1">
      <alignment horizontal="center" wrapText="1"/>
    </xf>
    <xf numFmtId="0" fontId="105" fillId="29" borderId="3" xfId="0" applyFont="1" applyFill="1" applyBorder="1" applyAlignment="1">
      <alignment horizontal="center" wrapText="1"/>
    </xf>
    <xf numFmtId="0" fontId="103" fillId="29" borderId="3" xfId="0" applyFont="1" applyFill="1" applyBorder="1" applyAlignment="1">
      <alignment horizontal="center" wrapText="1"/>
    </xf>
    <xf numFmtId="1" fontId="105" fillId="29" borderId="3" xfId="0" applyNumberFormat="1" applyFont="1" applyFill="1" applyBorder="1" applyAlignment="1">
      <alignment horizontal="center" wrapText="1"/>
    </xf>
    <xf numFmtId="0" fontId="107" fillId="29" borderId="0" xfId="0" applyFont="1" applyFill="1"/>
    <xf numFmtId="181" fontId="103" fillId="29" borderId="3" xfId="0" applyNumberFormat="1" applyFont="1" applyFill="1" applyBorder="1" applyAlignment="1">
      <alignment horizontal="center" wrapText="1"/>
    </xf>
    <xf numFmtId="181" fontId="105" fillId="29" borderId="3" xfId="0" applyNumberFormat="1" applyFont="1" applyFill="1" applyBorder="1" applyAlignment="1">
      <alignment horizontal="center" wrapText="1"/>
    </xf>
    <xf numFmtId="177" fontId="105" fillId="29" borderId="3" xfId="0" applyNumberFormat="1" applyFont="1" applyFill="1" applyBorder="1" applyAlignment="1">
      <alignment horizontal="center" wrapText="1"/>
    </xf>
    <xf numFmtId="177" fontId="103" fillId="29" borderId="3" xfId="0" quotePrefix="1" applyNumberFormat="1" applyFont="1" applyFill="1" applyBorder="1" applyAlignment="1">
      <alignment horizontal="center" wrapText="1"/>
    </xf>
    <xf numFmtId="0" fontId="90" fillId="29" borderId="0" xfId="0" applyFont="1" applyFill="1" applyAlignment="1">
      <alignment horizontal="center"/>
    </xf>
    <xf numFmtId="0" fontId="103" fillId="29" borderId="0" xfId="0" applyFont="1" applyFill="1" applyAlignment="1">
      <alignment horizontal="justify"/>
    </xf>
    <xf numFmtId="0" fontId="0" fillId="29" borderId="0" xfId="0" applyFill="1" applyAlignment="1">
      <alignment horizontal="left"/>
    </xf>
    <xf numFmtId="0" fontId="105" fillId="29" borderId="0" xfId="0" applyFont="1" applyFill="1" applyAlignment="1">
      <alignment horizontal="justify"/>
    </xf>
    <xf numFmtId="0" fontId="93" fillId="29" borderId="0" xfId="0" applyFont="1" applyFill="1" applyAlignment="1">
      <alignment horizontal="justify"/>
    </xf>
    <xf numFmtId="0" fontId="108" fillId="0" borderId="0" xfId="0" applyFont="1"/>
    <xf numFmtId="0" fontId="108" fillId="0" borderId="0" xfId="0" applyFont="1" applyAlignment="1">
      <alignment horizontal="right" vertical="center"/>
    </xf>
    <xf numFmtId="0" fontId="109" fillId="0" borderId="0" xfId="0" applyFont="1" applyAlignment="1">
      <alignment horizontal="center" vertical="center"/>
    </xf>
    <xf numFmtId="0" fontId="110" fillId="0" borderId="0" xfId="0" applyFont="1" applyAlignment="1">
      <alignment horizontal="right" vertical="center"/>
    </xf>
    <xf numFmtId="0" fontId="108" fillId="0" borderId="0" xfId="0" applyFont="1" applyBorder="1" applyAlignment="1">
      <alignment vertical="center" wrapText="1"/>
    </xf>
    <xf numFmtId="170" fontId="110" fillId="0" borderId="0" xfId="0" applyNumberFormat="1" applyFont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2" fillId="0" borderId="0" xfId="0" applyFont="1" applyBorder="1" applyAlignment="1">
      <alignment vertical="center" wrapText="1"/>
    </xf>
    <xf numFmtId="0" fontId="110" fillId="0" borderId="0" xfId="0" applyFont="1" applyBorder="1" applyAlignment="1">
      <alignment horizontal="center" vertical="center" wrapText="1"/>
    </xf>
    <xf numFmtId="3" fontId="80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3" fontId="80" fillId="0" borderId="3" xfId="0" applyNumberFormat="1" applyFont="1" applyFill="1" applyBorder="1" applyAlignment="1">
      <alignment vertical="center"/>
    </xf>
    <xf numFmtId="3" fontId="80" fillId="29" borderId="3" xfId="0" applyNumberFormat="1" applyFont="1" applyFill="1" applyBorder="1" applyAlignment="1">
      <alignment vertical="center" wrapText="1"/>
    </xf>
    <xf numFmtId="3" fontId="80" fillId="29" borderId="3" xfId="0" applyNumberFormat="1" applyFont="1" applyFill="1" applyBorder="1" applyAlignment="1">
      <alignment vertical="center"/>
    </xf>
    <xf numFmtId="0" fontId="6" fillId="29" borderId="0" xfId="0" applyFont="1" applyFill="1" applyAlignment="1">
      <alignment vertical="center"/>
    </xf>
    <xf numFmtId="3" fontId="6" fillId="29" borderId="3" xfId="0" applyNumberFormat="1" applyFont="1" applyFill="1" applyBorder="1" applyAlignment="1">
      <alignment horizontal="center" vertical="center"/>
    </xf>
    <xf numFmtId="177" fontId="74" fillId="29" borderId="3" xfId="0" applyNumberFormat="1" applyFont="1" applyFill="1" applyBorder="1" applyAlignment="1">
      <alignment vertical="center" wrapText="1"/>
    </xf>
    <xf numFmtId="177" fontId="74" fillId="29" borderId="3" xfId="0" applyNumberFormat="1" applyFont="1" applyFill="1" applyBorder="1" applyAlignment="1">
      <alignment horizontal="right" vertical="center" wrapText="1"/>
    </xf>
    <xf numFmtId="177" fontId="87" fillId="29" borderId="3" xfId="0" applyNumberFormat="1" applyFont="1" applyFill="1" applyBorder="1" applyAlignment="1">
      <alignment horizontal="center" vertical="center" wrapText="1"/>
    </xf>
    <xf numFmtId="177" fontId="86" fillId="29" borderId="3" xfId="0" applyNumberFormat="1" applyFont="1" applyFill="1" applyBorder="1" applyAlignment="1">
      <alignment vertical="center" wrapText="1"/>
    </xf>
    <xf numFmtId="177" fontId="90" fillId="29" borderId="3" xfId="0" applyNumberFormat="1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49" fontId="6" fillId="29" borderId="3" xfId="0" applyNumberFormat="1" applyFont="1" applyFill="1" applyBorder="1" applyAlignment="1">
      <alignment horizontal="left" vertical="center" wrapText="1"/>
    </xf>
    <xf numFmtId="3" fontId="6" fillId="29" borderId="15" xfId="0" applyNumberFormat="1" applyFont="1" applyFill="1" applyBorder="1" applyAlignment="1">
      <alignment horizontal="right" vertical="center" wrapText="1"/>
    </xf>
    <xf numFmtId="3" fontId="6" fillId="29" borderId="16" xfId="0" applyNumberFormat="1" applyFont="1" applyFill="1" applyBorder="1" applyAlignment="1">
      <alignment horizontal="right" vertical="center" wrapText="1"/>
    </xf>
    <xf numFmtId="177" fontId="6" fillId="29" borderId="15" xfId="0" applyNumberFormat="1" applyFont="1" applyFill="1" applyBorder="1" applyAlignment="1">
      <alignment horizontal="right" vertical="center" wrapText="1"/>
    </xf>
    <xf numFmtId="177" fontId="6" fillId="29" borderId="16" xfId="0" applyNumberFormat="1" applyFont="1" applyFill="1" applyBorder="1" applyAlignment="1">
      <alignment horizontal="right" vertical="center" wrapText="1"/>
    </xf>
    <xf numFmtId="177" fontId="80" fillId="29" borderId="3" xfId="0" applyNumberFormat="1" applyFont="1" applyFill="1" applyBorder="1" applyAlignment="1">
      <alignment horizontal="right" vertical="center" wrapText="1"/>
    </xf>
    <xf numFmtId="177" fontId="80" fillId="29" borderId="19" xfId="0" applyNumberFormat="1" applyFont="1" applyFill="1" applyBorder="1" applyAlignment="1">
      <alignment horizontal="center" vertical="center" wrapText="1"/>
    </xf>
    <xf numFmtId="177" fontId="86" fillId="29" borderId="3" xfId="0" applyNumberFormat="1" applyFont="1" applyFill="1" applyBorder="1" applyAlignment="1">
      <alignment horizontal="center" vertical="center" wrapText="1"/>
    </xf>
    <xf numFmtId="177" fontId="87" fillId="29" borderId="19" xfId="0" applyNumberFormat="1" applyFont="1" applyFill="1" applyBorder="1" applyAlignment="1">
      <alignment horizontal="center" vertical="center" wrapText="1"/>
    </xf>
    <xf numFmtId="177" fontId="86" fillId="29" borderId="19" xfId="0" applyNumberFormat="1" applyFont="1" applyFill="1" applyBorder="1" applyAlignment="1">
      <alignment horizontal="center" vertical="center" wrapText="1"/>
    </xf>
    <xf numFmtId="177" fontId="86" fillId="29" borderId="38" xfId="0" applyNumberFormat="1" applyFont="1" applyFill="1" applyBorder="1" applyAlignment="1">
      <alignment horizontal="center" vertical="center" wrapText="1"/>
    </xf>
    <xf numFmtId="177" fontId="74" fillId="29" borderId="38" xfId="0" applyNumberFormat="1" applyFont="1" applyFill="1" applyBorder="1" applyAlignment="1">
      <alignment horizontal="center" vertical="center" wrapText="1"/>
    </xf>
    <xf numFmtId="177" fontId="74" fillId="29" borderId="19" xfId="0" applyNumberFormat="1" applyFont="1" applyFill="1" applyBorder="1" applyAlignment="1">
      <alignment horizontal="center" vertical="center" wrapText="1"/>
    </xf>
    <xf numFmtId="177" fontId="85" fillId="29" borderId="3" xfId="0" applyNumberFormat="1" applyFont="1" applyFill="1" applyBorder="1" applyAlignment="1">
      <alignment horizontal="center" vertical="center" wrapText="1"/>
    </xf>
    <xf numFmtId="177" fontId="85" fillId="29" borderId="3" xfId="0" quotePrefix="1" applyNumberFormat="1" applyFont="1" applyFill="1" applyBorder="1" applyAlignment="1">
      <alignment horizontal="center" vertical="center"/>
    </xf>
    <xf numFmtId="178" fontId="85" fillId="29" borderId="3" xfId="0" applyNumberFormat="1" applyFont="1" applyFill="1" applyBorder="1" applyAlignment="1">
      <alignment horizontal="center" vertical="center" wrapText="1"/>
    </xf>
    <xf numFmtId="178" fontId="86" fillId="29" borderId="3" xfId="0" applyNumberFormat="1" applyFont="1" applyFill="1" applyBorder="1" applyAlignment="1">
      <alignment horizontal="center" vertical="center" wrapText="1"/>
    </xf>
    <xf numFmtId="177" fontId="90" fillId="29" borderId="3" xfId="0" applyNumberFormat="1" applyFont="1" applyFill="1" applyBorder="1" applyAlignment="1">
      <alignment horizontal="right" vertical="center" wrapText="1"/>
    </xf>
    <xf numFmtId="173" fontId="90" fillId="29" borderId="3" xfId="0" applyNumberFormat="1" applyFont="1" applyFill="1" applyBorder="1" applyAlignment="1">
      <alignment horizontal="right" vertical="center" wrapText="1"/>
    </xf>
    <xf numFmtId="178" fontId="90" fillId="29" borderId="3" xfId="0" applyNumberFormat="1" applyFont="1" applyFill="1" applyBorder="1" applyAlignment="1">
      <alignment horizontal="right" vertical="center" wrapText="1"/>
    </xf>
    <xf numFmtId="173" fontId="85" fillId="29" borderId="3" xfId="0" applyNumberFormat="1" applyFont="1" applyFill="1" applyBorder="1" applyAlignment="1">
      <alignment horizontal="right" vertical="center" wrapText="1"/>
    </xf>
    <xf numFmtId="178" fontId="85" fillId="29" borderId="3" xfId="0" applyNumberFormat="1" applyFont="1" applyFill="1" applyBorder="1" applyAlignment="1">
      <alignment horizontal="right" vertical="center" wrapText="1"/>
    </xf>
    <xf numFmtId="173" fontId="10" fillId="29" borderId="3" xfId="0" applyNumberFormat="1" applyFont="1" applyFill="1" applyBorder="1" applyAlignment="1">
      <alignment horizontal="right" vertical="center" wrapText="1"/>
    </xf>
    <xf numFmtId="178" fontId="10" fillId="29" borderId="3" xfId="0" applyNumberFormat="1" applyFont="1" applyFill="1" applyBorder="1" applyAlignment="1">
      <alignment horizontal="right" vertical="center" wrapText="1"/>
    </xf>
    <xf numFmtId="182" fontId="6" fillId="29" borderId="15" xfId="368" applyNumberFormat="1" applyFont="1" applyFill="1" applyBorder="1" applyAlignment="1">
      <alignment horizontal="right" vertical="center" wrapText="1"/>
    </xf>
    <xf numFmtId="182" fontId="6" fillId="29" borderId="16" xfId="368" applyNumberFormat="1" applyFont="1" applyFill="1" applyBorder="1" applyAlignment="1">
      <alignment horizontal="right" vertical="center" wrapText="1"/>
    </xf>
    <xf numFmtId="177" fontId="113" fillId="29" borderId="15" xfId="0" applyNumberFormat="1" applyFont="1" applyFill="1" applyBorder="1" applyAlignment="1">
      <alignment horizontal="center" vertical="center" wrapText="1"/>
    </xf>
    <xf numFmtId="177" fontId="113" fillId="29" borderId="16" xfId="0" applyNumberFormat="1" applyFont="1" applyFill="1" applyBorder="1" applyAlignment="1">
      <alignment horizontal="center" vertical="center" wrapText="1"/>
    </xf>
    <xf numFmtId="183" fontId="80" fillId="29" borderId="3" xfId="0" applyNumberFormat="1" applyFont="1" applyFill="1" applyBorder="1" applyAlignment="1">
      <alignment horizontal="right" vertical="center"/>
    </xf>
    <xf numFmtId="178" fontId="74" fillId="29" borderId="43" xfId="0" applyNumberFormat="1" applyFont="1" applyFill="1" applyBorder="1" applyAlignment="1">
      <alignment horizontal="right" vertical="center" wrapText="1"/>
    </xf>
    <xf numFmtId="3" fontId="71" fillId="29" borderId="3" xfId="0" applyNumberFormat="1" applyFont="1" applyFill="1" applyBorder="1" applyAlignment="1">
      <alignment horizontal="center" wrapText="1" shrinkToFit="1"/>
    </xf>
    <xf numFmtId="3" fontId="80" fillId="29" borderId="3" xfId="0" applyNumberFormat="1" applyFont="1" applyFill="1" applyBorder="1" applyAlignment="1">
      <alignment horizontal="center" wrapText="1" shrinkToFit="1"/>
    </xf>
    <xf numFmtId="179" fontId="74" fillId="29" borderId="3" xfId="0" applyNumberFormat="1" applyFont="1" applyFill="1" applyBorder="1" applyAlignment="1">
      <alignment horizontal="right" vertical="center" wrapText="1"/>
    </xf>
    <xf numFmtId="179" fontId="71" fillId="29" borderId="3" xfId="0" applyNumberFormat="1" applyFont="1" applyFill="1" applyBorder="1" applyAlignment="1">
      <alignment horizontal="right" vertical="center" wrapText="1"/>
    </xf>
    <xf numFmtId="177" fontId="71" fillId="29" borderId="3" xfId="0" applyNumberFormat="1" applyFont="1" applyFill="1" applyBorder="1" applyAlignment="1">
      <alignment horizontal="right" vertical="center" wrapText="1"/>
    </xf>
    <xf numFmtId="180" fontId="106" fillId="29" borderId="3" xfId="0" applyNumberFormat="1" applyFont="1" applyFill="1" applyBorder="1" applyAlignment="1">
      <alignment horizontal="center" wrapText="1"/>
    </xf>
    <xf numFmtId="169" fontId="115" fillId="29" borderId="19" xfId="0" applyNumberFormat="1" applyFont="1" applyFill="1" applyBorder="1" applyAlignment="1">
      <alignment horizontal="center" wrapText="1"/>
    </xf>
    <xf numFmtId="1" fontId="115" fillId="29" borderId="19" xfId="0" applyNumberFormat="1" applyFont="1" applyFill="1" applyBorder="1" applyAlignment="1">
      <alignment horizontal="center" wrapText="1"/>
    </xf>
    <xf numFmtId="0" fontId="6" fillId="30" borderId="0" xfId="0" applyFont="1" applyFill="1" applyBorder="1" applyAlignment="1">
      <alignment horizontal="center" vertical="center"/>
    </xf>
    <xf numFmtId="0" fontId="6" fillId="31" borderId="0" xfId="0" applyFont="1" applyFill="1" applyBorder="1" applyAlignment="1">
      <alignment horizontal="center" vertical="center"/>
    </xf>
    <xf numFmtId="0" fontId="6" fillId="32" borderId="0" xfId="0" applyFont="1" applyFill="1" applyBorder="1" applyAlignment="1">
      <alignment horizontal="center" vertical="center"/>
    </xf>
    <xf numFmtId="170" fontId="6" fillId="32" borderId="0" xfId="0" applyNumberFormat="1" applyFont="1" applyFill="1" applyBorder="1" applyAlignment="1">
      <alignment horizontal="center" vertical="center" wrapText="1"/>
    </xf>
    <xf numFmtId="0" fontId="6" fillId="34" borderId="0" xfId="0" applyFont="1" applyFill="1" applyBorder="1" applyAlignment="1">
      <alignment horizontal="center" vertical="center"/>
    </xf>
    <xf numFmtId="170" fontId="6" fillId="34" borderId="0" xfId="0" applyNumberFormat="1" applyFont="1" applyFill="1" applyBorder="1" applyAlignment="1">
      <alignment horizontal="center" vertical="center" wrapText="1"/>
    </xf>
    <xf numFmtId="0" fontId="6" fillId="36" borderId="0" xfId="0" applyFont="1" applyFill="1" applyBorder="1" applyAlignment="1">
      <alignment horizontal="center" vertical="center"/>
    </xf>
    <xf numFmtId="170" fontId="6" fillId="36" borderId="0" xfId="0" applyNumberFormat="1" applyFont="1" applyFill="1" applyBorder="1" applyAlignment="1">
      <alignment horizontal="center" vertical="center" wrapText="1"/>
    </xf>
    <xf numFmtId="0" fontId="6" fillId="35" borderId="0" xfId="246" applyFont="1" applyFill="1" applyBorder="1" applyAlignment="1">
      <alignment horizontal="center" vertical="center"/>
    </xf>
    <xf numFmtId="0" fontId="6" fillId="33" borderId="0" xfId="0" applyFont="1" applyFill="1" applyAlignment="1">
      <alignment vertical="center"/>
    </xf>
    <xf numFmtId="0" fontId="6" fillId="37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7" fontId="74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3" fontId="71" fillId="29" borderId="17" xfId="0" applyNumberFormat="1" applyFont="1" applyFill="1" applyBorder="1" applyAlignment="1">
      <alignment horizontal="left" wrapText="1" shrinkToFit="1"/>
    </xf>
    <xf numFmtId="3" fontId="71" fillId="29" borderId="16" xfId="0" applyNumberFormat="1" applyFont="1" applyFill="1" applyBorder="1" applyAlignment="1">
      <alignment horizontal="left" wrapText="1" shrinkToFit="1"/>
    </xf>
    <xf numFmtId="3" fontId="80" fillId="29" borderId="3" xfId="0" applyNumberFormat="1" applyFont="1" applyFill="1" applyBorder="1" applyAlignment="1">
      <alignment horizontal="center" vertical="center" wrapText="1"/>
    </xf>
    <xf numFmtId="0" fontId="80" fillId="29" borderId="16" xfId="0" applyFont="1" applyFill="1" applyBorder="1" applyAlignment="1">
      <alignment horizontal="right" vertical="center"/>
    </xf>
    <xf numFmtId="0" fontId="6" fillId="29" borderId="0" xfId="0" applyFont="1" applyFill="1" applyAlignment="1">
      <alignment horizontal="center" vertical="top"/>
    </xf>
    <xf numFmtId="0" fontId="6" fillId="29" borderId="0" xfId="0" applyFont="1" applyFill="1" applyBorder="1" applyAlignment="1">
      <alignment horizontal="center" vertical="top"/>
    </xf>
    <xf numFmtId="0" fontId="80" fillId="29" borderId="3" xfId="0" applyFont="1" applyFill="1" applyBorder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/>
    </xf>
    <xf numFmtId="0" fontId="81" fillId="29" borderId="0" xfId="0" applyFont="1" applyFill="1" applyBorder="1" applyAlignment="1">
      <alignment horizontal="center"/>
    </xf>
    <xf numFmtId="0" fontId="74" fillId="29" borderId="3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 wrapText="1"/>
    </xf>
    <xf numFmtId="0" fontId="12" fillId="29" borderId="0" xfId="0" applyFont="1" applyFill="1" applyBorder="1" applyAlignment="1">
      <alignment horizontal="center" vertical="center"/>
    </xf>
    <xf numFmtId="0" fontId="10" fillId="29" borderId="0" xfId="0" applyFont="1" applyFill="1" applyBorder="1" applyAlignment="1">
      <alignment horizontal="center" vertical="top"/>
    </xf>
    <xf numFmtId="0" fontId="6" fillId="29" borderId="3" xfId="246" applyFont="1" applyFill="1" applyBorder="1" applyAlignment="1">
      <alignment horizontal="center" vertical="center"/>
    </xf>
    <xf numFmtId="0" fontId="6" fillId="29" borderId="3" xfId="246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center" vertical="center"/>
    </xf>
    <xf numFmtId="0" fontId="6" fillId="29" borderId="0" xfId="0" applyFont="1" applyFill="1" applyAlignment="1">
      <alignment horizontal="center" vertical="center"/>
    </xf>
    <xf numFmtId="177" fontId="113" fillId="29" borderId="15" xfId="0" applyNumberFormat="1" applyFont="1" applyFill="1" applyBorder="1" applyAlignment="1">
      <alignment horizontal="center" vertical="center" wrapText="1"/>
    </xf>
    <xf numFmtId="177" fontId="113" fillId="29" borderId="16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left" vertical="center" wrapText="1"/>
    </xf>
    <xf numFmtId="177" fontId="80" fillId="29" borderId="3" xfId="0" applyNumberFormat="1" applyFont="1" applyFill="1" applyBorder="1" applyAlignment="1">
      <alignment horizontal="center" vertical="center" wrapText="1"/>
    </xf>
    <xf numFmtId="177" fontId="74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0" fontId="80" fillId="29" borderId="14" xfId="0" applyFont="1" applyFill="1" applyBorder="1" applyAlignment="1">
      <alignment horizontal="center" vertical="center" wrapText="1" shrinkToFit="1"/>
    </xf>
    <xf numFmtId="0" fontId="10" fillId="29" borderId="15" xfId="0" applyFont="1" applyFill="1" applyBorder="1" applyAlignment="1">
      <alignment vertical="center"/>
    </xf>
    <xf numFmtId="0" fontId="80" fillId="29" borderId="3" xfId="0" applyFont="1" applyFill="1" applyBorder="1" applyAlignment="1">
      <alignment horizontal="left"/>
    </xf>
    <xf numFmtId="177" fontId="82" fillId="29" borderId="3" xfId="0" applyNumberFormat="1" applyFont="1" applyFill="1" applyBorder="1" applyAlignment="1">
      <alignment horizontal="right" vertical="center" wrapText="1"/>
    </xf>
    <xf numFmtId="179" fontId="82" fillId="29" borderId="3" xfId="0" applyNumberFormat="1" applyFont="1" applyFill="1" applyBorder="1" applyAlignment="1">
      <alignment horizontal="right" vertical="center" wrapText="1"/>
    </xf>
    <xf numFmtId="3" fontId="71" fillId="29" borderId="3" xfId="0" applyNumberFormat="1" applyFont="1" applyFill="1" applyBorder="1" applyAlignment="1">
      <alignment horizontal="center" vertical="center" wrapText="1"/>
    </xf>
    <xf numFmtId="0" fontId="80" fillId="29" borderId="15" xfId="0" applyFont="1" applyFill="1" applyBorder="1" applyAlignment="1">
      <alignment horizontal="center" vertical="center"/>
    </xf>
    <xf numFmtId="0" fontId="80" fillId="29" borderId="16" xfId="0" applyFont="1" applyFill="1" applyBorder="1" applyAlignment="1">
      <alignment horizontal="center" vertical="center"/>
    </xf>
    <xf numFmtId="0" fontId="80" fillId="29" borderId="15" xfId="0" applyFont="1" applyFill="1" applyBorder="1" applyAlignment="1">
      <alignment horizontal="center" vertical="center" wrapText="1"/>
    </xf>
    <xf numFmtId="0" fontId="80" fillId="29" borderId="16" xfId="0" applyFont="1" applyFill="1" applyBorder="1" applyAlignment="1">
      <alignment horizontal="center" vertical="center" wrapText="1"/>
    </xf>
    <xf numFmtId="0" fontId="80" fillId="29" borderId="17" xfId="0" applyFont="1" applyFill="1" applyBorder="1" applyAlignment="1">
      <alignment horizontal="center" vertical="center" wrapText="1"/>
    </xf>
    <xf numFmtId="177" fontId="80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0" fontId="80" fillId="29" borderId="17" xfId="0" applyFont="1" applyFill="1" applyBorder="1" applyAlignment="1">
      <alignment horizontal="center" vertical="center"/>
    </xf>
    <xf numFmtId="170" fontId="80" fillId="29" borderId="0" xfId="0" quotePrefix="1" applyNumberFormat="1" applyFont="1" applyFill="1" applyBorder="1" applyAlignment="1">
      <alignment wrapText="1"/>
    </xf>
    <xf numFmtId="173" fontId="6" fillId="29" borderId="0" xfId="0" applyNumberFormat="1" applyFont="1" applyFill="1" applyBorder="1" applyAlignment="1">
      <alignment horizontal="right" vertical="center"/>
    </xf>
    <xf numFmtId="177" fontId="80" fillId="29" borderId="14" xfId="0" applyNumberFormat="1" applyFont="1" applyFill="1" applyBorder="1" applyAlignment="1">
      <alignment horizontal="center" vertical="center" wrapText="1"/>
    </xf>
    <xf numFmtId="177" fontId="87" fillId="29" borderId="16" xfId="0" applyNumberFormat="1" applyFont="1" applyFill="1" applyBorder="1" applyAlignment="1">
      <alignment horizontal="center" vertical="center" wrapText="1"/>
    </xf>
    <xf numFmtId="170" fontId="74" fillId="29" borderId="0" xfId="0" quotePrefix="1" applyNumberFormat="1" applyFont="1" applyFill="1" applyBorder="1" applyAlignment="1">
      <alignment wrapText="1"/>
    </xf>
    <xf numFmtId="0" fontId="93" fillId="29" borderId="3" xfId="0" applyFont="1" applyFill="1" applyBorder="1" applyAlignment="1">
      <alignment horizontal="left" vertical="center" wrapText="1"/>
    </xf>
    <xf numFmtId="0" fontId="6" fillId="29" borderId="3" xfId="0" applyFont="1" applyFill="1" applyBorder="1" applyAlignment="1">
      <alignment horizontal="left" vertical="center"/>
    </xf>
    <xf numFmtId="177" fontId="87" fillId="29" borderId="42" xfId="0" applyNumberFormat="1" applyFont="1" applyFill="1" applyBorder="1" applyAlignment="1">
      <alignment horizontal="center" vertical="center" wrapText="1"/>
    </xf>
    <xf numFmtId="178" fontId="87" fillId="29" borderId="42" xfId="0" applyNumberFormat="1" applyFont="1" applyFill="1" applyBorder="1" applyAlignment="1">
      <alignment horizontal="center" vertical="center" wrapText="1"/>
    </xf>
    <xf numFmtId="177" fontId="87" fillId="29" borderId="19" xfId="0" applyNumberFormat="1" applyFont="1" applyFill="1" applyBorder="1" applyAlignment="1">
      <alignment horizontal="right" vertical="center" wrapText="1"/>
    </xf>
    <xf numFmtId="3" fontId="10" fillId="29" borderId="3" xfId="0" applyNumberFormat="1" applyFont="1" applyFill="1" applyBorder="1" applyAlignment="1">
      <alignment horizontal="right" wrapText="1"/>
    </xf>
    <xf numFmtId="0" fontId="108" fillId="0" borderId="3" xfId="0" applyFont="1" applyBorder="1" applyAlignment="1">
      <alignment vertical="center" wrapText="1"/>
    </xf>
    <xf numFmtId="0" fontId="80" fillId="29" borderId="15" xfId="0" applyNumberFormat="1" applyFont="1" applyFill="1" applyBorder="1" applyAlignment="1">
      <alignment horizontal="center" vertical="center" wrapText="1" shrinkToFit="1"/>
    </xf>
    <xf numFmtId="0" fontId="80" fillId="29" borderId="17" xfId="0" applyFont="1" applyFill="1" applyBorder="1" applyAlignment="1">
      <alignment vertical="center" wrapText="1"/>
    </xf>
    <xf numFmtId="0" fontId="80" fillId="29" borderId="16" xfId="0" applyFont="1" applyFill="1" applyBorder="1" applyAlignment="1">
      <alignment vertical="center" wrapText="1"/>
    </xf>
    <xf numFmtId="0" fontId="74" fillId="29" borderId="0" xfId="0" applyFont="1" applyFill="1" applyBorder="1" applyAlignment="1">
      <alignment horizontal="left" vertical="center" wrapText="1" shrinkToFit="1"/>
    </xf>
    <xf numFmtId="178" fontId="74" fillId="29" borderId="0" xfId="0" applyNumberFormat="1" applyFont="1" applyFill="1" applyBorder="1" applyAlignment="1">
      <alignment horizontal="center" vertical="center" wrapText="1"/>
    </xf>
    <xf numFmtId="173" fontId="99" fillId="29" borderId="3" xfId="0" applyNumberFormat="1" applyFont="1" applyFill="1" applyBorder="1" applyAlignment="1">
      <alignment horizontal="center" vertical="center" wrapText="1"/>
    </xf>
    <xf numFmtId="173" fontId="73" fillId="29" borderId="3" xfId="0" applyNumberFormat="1" applyFont="1" applyFill="1" applyBorder="1" applyAlignment="1">
      <alignment horizontal="center" vertical="center" wrapText="1"/>
    </xf>
    <xf numFmtId="173" fontId="94" fillId="29" borderId="3" xfId="0" applyNumberFormat="1" applyFont="1" applyFill="1" applyBorder="1" applyAlignment="1">
      <alignment horizontal="center" vertical="center" wrapText="1"/>
    </xf>
    <xf numFmtId="173" fontId="95" fillId="29" borderId="3" xfId="0" applyNumberFormat="1" applyFont="1" applyFill="1" applyBorder="1" applyAlignment="1">
      <alignment horizontal="center" vertical="center" wrapText="1"/>
    </xf>
    <xf numFmtId="173" fontId="93" fillId="29" borderId="3" xfId="0" applyNumberFormat="1" applyFont="1" applyFill="1" applyBorder="1" applyAlignment="1">
      <alignment horizontal="center" vertical="center" wrapText="1"/>
    </xf>
    <xf numFmtId="0" fontId="100" fillId="29" borderId="0" xfId="0" applyFont="1" applyFill="1" applyBorder="1" applyAlignment="1">
      <alignment horizontal="center" wrapText="1"/>
    </xf>
    <xf numFmtId="0" fontId="73" fillId="29" borderId="0" xfId="0" quotePrefix="1" applyFont="1" applyFill="1" applyBorder="1" applyAlignment="1">
      <alignment horizontal="center"/>
    </xf>
    <xf numFmtId="170" fontId="73" fillId="29" borderId="0" xfId="0" applyNumberFormat="1" applyFont="1" applyFill="1" applyBorder="1" applyAlignment="1">
      <alignment wrapText="1"/>
    </xf>
    <xf numFmtId="0" fontId="93" fillId="29" borderId="0" xfId="0" applyFont="1" applyFill="1" applyBorder="1" applyAlignment="1">
      <alignment horizontal="center" vertical="top"/>
    </xf>
    <xf numFmtId="0" fontId="93" fillId="29" borderId="0" xfId="0" applyFont="1" applyFill="1" applyBorder="1" applyAlignment="1">
      <alignment vertical="top"/>
    </xf>
    <xf numFmtId="0" fontId="93" fillId="0" borderId="0" xfId="0" applyFont="1" applyFill="1" applyBorder="1" applyAlignment="1">
      <alignment vertical="top"/>
    </xf>
    <xf numFmtId="0" fontId="78" fillId="29" borderId="0" xfId="0" applyFont="1" applyFill="1" applyBorder="1" applyAlignment="1"/>
    <xf numFmtId="0" fontId="0" fillId="0" borderId="0" xfId="0" applyAlignment="1"/>
    <xf numFmtId="0" fontId="116" fillId="29" borderId="3" xfId="0" applyFont="1" applyFill="1" applyBorder="1" applyAlignment="1">
      <alignment vertical="center" wrapText="1"/>
    </xf>
    <xf numFmtId="3" fontId="116" fillId="29" borderId="3" xfId="0" applyNumberFormat="1" applyFont="1" applyFill="1" applyBorder="1" applyAlignment="1">
      <alignment horizontal="right" wrapText="1"/>
    </xf>
    <xf numFmtId="177" fontId="117" fillId="29" borderId="3" xfId="0" applyNumberFormat="1" applyFont="1" applyFill="1" applyBorder="1" applyAlignment="1">
      <alignment horizontal="center" wrapText="1"/>
    </xf>
    <xf numFmtId="0" fontId="116" fillId="29" borderId="15" xfId="0" applyFont="1" applyFill="1" applyBorder="1" applyAlignment="1">
      <alignment wrapText="1"/>
    </xf>
    <xf numFmtId="0" fontId="76" fillId="29" borderId="20" xfId="0" applyFont="1" applyFill="1" applyBorder="1" applyAlignment="1">
      <alignment horizontal="center" vertical="center" wrapText="1"/>
    </xf>
    <xf numFmtId="0" fontId="76" fillId="29" borderId="21" xfId="0" applyFont="1" applyFill="1" applyBorder="1" applyAlignment="1">
      <alignment horizontal="center" vertical="center" wrapText="1"/>
    </xf>
    <xf numFmtId="0" fontId="76" fillId="29" borderId="22" xfId="0" applyFont="1" applyFill="1" applyBorder="1" applyAlignment="1">
      <alignment horizontal="center" vertical="center" wrapText="1"/>
    </xf>
    <xf numFmtId="0" fontId="74" fillId="29" borderId="0" xfId="0" applyFont="1" applyFill="1" applyBorder="1" applyAlignment="1">
      <alignment horizontal="center" vertical="center"/>
    </xf>
    <xf numFmtId="0" fontId="76" fillId="29" borderId="33" xfId="0" applyFont="1" applyFill="1" applyBorder="1" applyAlignment="1">
      <alignment horizontal="center" vertical="center" wrapText="1"/>
    </xf>
    <xf numFmtId="0" fontId="76" fillId="29" borderId="34" xfId="0" applyFont="1" applyFill="1" applyBorder="1" applyAlignment="1">
      <alignment horizontal="center" vertical="center" wrapText="1"/>
    </xf>
    <xf numFmtId="0" fontId="76" fillId="29" borderId="35" xfId="0" applyFont="1" applyFill="1" applyBorder="1" applyAlignment="1">
      <alignment horizontal="center" vertical="center" wrapText="1"/>
    </xf>
    <xf numFmtId="0" fontId="76" fillId="29" borderId="23" xfId="238" applyNumberFormat="1" applyFont="1" applyFill="1" applyBorder="1" applyAlignment="1">
      <alignment horizontal="center" vertical="center" wrapText="1"/>
    </xf>
    <xf numFmtId="0" fontId="76" fillId="29" borderId="24" xfId="238" applyNumberFormat="1" applyFont="1" applyFill="1" applyBorder="1" applyAlignment="1">
      <alignment horizontal="center" vertical="center" wrapText="1"/>
    </xf>
    <xf numFmtId="0" fontId="76" fillId="29" borderId="25" xfId="238" applyNumberFormat="1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/>
    </xf>
    <xf numFmtId="0" fontId="92" fillId="29" borderId="13" xfId="0" applyFont="1" applyFill="1" applyBorder="1" applyAlignment="1">
      <alignment horizontal="center" vertical="center"/>
    </xf>
    <xf numFmtId="0" fontId="75" fillId="29" borderId="0" xfId="0" applyFont="1" applyFill="1" applyBorder="1" applyAlignment="1">
      <alignment horizontal="center" vertical="center"/>
    </xf>
    <xf numFmtId="0" fontId="76" fillId="29" borderId="15" xfId="0" applyFont="1" applyFill="1" applyBorder="1" applyAlignment="1">
      <alignment horizontal="left" vertical="center" wrapText="1"/>
    </xf>
    <xf numFmtId="0" fontId="76" fillId="29" borderId="17" xfId="0" applyFont="1" applyFill="1" applyBorder="1" applyAlignment="1">
      <alignment horizontal="left" vertical="center" wrapText="1"/>
    </xf>
    <xf numFmtId="0" fontId="76" fillId="29" borderId="16" xfId="0" applyFont="1" applyFill="1" applyBorder="1" applyAlignment="1">
      <alignment horizontal="left" vertical="center" wrapText="1"/>
    </xf>
    <xf numFmtId="0" fontId="75" fillId="29" borderId="20" xfId="0" applyFont="1" applyFill="1" applyBorder="1" applyAlignment="1">
      <alignment horizontal="center" vertical="center" wrapText="1"/>
    </xf>
    <xf numFmtId="0" fontId="75" fillId="29" borderId="21" xfId="0" applyFont="1" applyFill="1" applyBorder="1" applyAlignment="1">
      <alignment horizontal="center" vertical="center" wrapText="1"/>
    </xf>
    <xf numFmtId="0" fontId="75" fillId="29" borderId="22" xfId="0" applyFont="1" applyFill="1" applyBorder="1" applyAlignment="1">
      <alignment horizontal="center" vertical="center" wrapText="1"/>
    </xf>
    <xf numFmtId="0" fontId="80" fillId="29" borderId="3" xfId="246" applyFont="1" applyFill="1" applyBorder="1" applyAlignment="1">
      <alignment horizontal="center" vertical="center"/>
    </xf>
    <xf numFmtId="0" fontId="6" fillId="29" borderId="0" xfId="0" applyFont="1" applyFill="1" applyAlignment="1">
      <alignment horizontal="center" vertical="top"/>
    </xf>
    <xf numFmtId="0" fontId="79" fillId="29" borderId="0" xfId="0" applyFont="1" applyFill="1" applyBorder="1" applyAlignment="1">
      <alignment horizontal="center"/>
    </xf>
    <xf numFmtId="170" fontId="77" fillId="29" borderId="0" xfId="0" applyNumberFormat="1" applyFont="1" applyFill="1" applyBorder="1" applyAlignment="1">
      <alignment horizontal="center" wrapText="1"/>
    </xf>
    <xf numFmtId="170" fontId="77" fillId="29" borderId="0" xfId="0" quotePrefix="1" applyNumberFormat="1" applyFont="1" applyFill="1" applyBorder="1" applyAlignment="1">
      <alignment horizontal="center" wrapText="1"/>
    </xf>
    <xf numFmtId="0" fontId="6" fillId="29" borderId="0" xfId="0" applyFont="1" applyFill="1" applyBorder="1" applyAlignment="1">
      <alignment horizontal="center" vertical="top"/>
    </xf>
    <xf numFmtId="0" fontId="76" fillId="29" borderId="20" xfId="0" applyFont="1" applyFill="1" applyBorder="1" applyAlignment="1" applyProtection="1">
      <alignment horizontal="center" vertical="center" wrapText="1"/>
      <protection locked="0"/>
    </xf>
    <xf numFmtId="0" fontId="76" fillId="29" borderId="21" xfId="0" applyFont="1" applyFill="1" applyBorder="1" applyAlignment="1" applyProtection="1">
      <alignment horizontal="center" vertical="center" wrapText="1"/>
      <protection locked="0"/>
    </xf>
    <xf numFmtId="0" fontId="76" fillId="29" borderId="22" xfId="0" applyFont="1" applyFill="1" applyBorder="1" applyAlignment="1" applyProtection="1">
      <alignment horizontal="center" vertical="center" wrapText="1"/>
      <protection locked="0"/>
    </xf>
    <xf numFmtId="0" fontId="80" fillId="29" borderId="17" xfId="0" applyFont="1" applyFill="1" applyBorder="1" applyAlignment="1">
      <alignment horizontal="left" vertical="center" wrapText="1"/>
    </xf>
    <xf numFmtId="0" fontId="80" fillId="29" borderId="17" xfId="0" applyFont="1" applyFill="1" applyBorder="1" applyAlignment="1">
      <alignment horizontal="right" vertical="center"/>
    </xf>
    <xf numFmtId="0" fontId="80" fillId="29" borderId="16" xfId="0" applyFont="1" applyFill="1" applyBorder="1" applyAlignment="1">
      <alignment horizontal="right" vertical="center"/>
    </xf>
    <xf numFmtId="170" fontId="80" fillId="29" borderId="0" xfId="0" applyNumberFormat="1" applyFont="1" applyFill="1" applyBorder="1" applyAlignment="1">
      <alignment horizontal="left" wrapText="1"/>
    </xf>
    <xf numFmtId="0" fontId="81" fillId="29" borderId="0" xfId="0" applyFont="1" applyFill="1" applyBorder="1" applyAlignment="1">
      <alignment horizontal="center"/>
    </xf>
    <xf numFmtId="0" fontId="75" fillId="29" borderId="0" xfId="0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left" vertical="center" wrapText="1"/>
    </xf>
    <xf numFmtId="0" fontId="74" fillId="29" borderId="15" xfId="0" applyFont="1" applyFill="1" applyBorder="1" applyAlignment="1">
      <alignment horizontal="left" vertical="center" wrapText="1"/>
    </xf>
    <xf numFmtId="0" fontId="74" fillId="29" borderId="17" xfId="0" applyFont="1" applyFill="1" applyBorder="1" applyAlignment="1">
      <alignment horizontal="left" vertical="center" wrapText="1"/>
    </xf>
    <xf numFmtId="0" fontId="74" fillId="29" borderId="16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 wrapText="1"/>
    </xf>
    <xf numFmtId="170" fontId="10" fillId="29" borderId="0" xfId="0" applyNumberFormat="1" applyFont="1" applyFill="1" applyBorder="1" applyAlignment="1">
      <alignment horizontal="center" wrapText="1"/>
    </xf>
    <xf numFmtId="0" fontId="12" fillId="29" borderId="0" xfId="0" applyFont="1" applyFill="1" applyBorder="1" applyAlignment="1">
      <alignment horizontal="center" vertical="center"/>
    </xf>
    <xf numFmtId="0" fontId="12" fillId="29" borderId="0" xfId="0" applyFont="1" applyFill="1" applyAlignment="1">
      <alignment horizontal="center" vertical="center"/>
    </xf>
    <xf numFmtId="0" fontId="96" fillId="29" borderId="0" xfId="0" applyFont="1" applyFill="1" applyBorder="1" applyAlignment="1">
      <alignment horizontal="center"/>
    </xf>
    <xf numFmtId="0" fontId="75" fillId="29" borderId="0" xfId="246" applyFont="1" applyFill="1" applyBorder="1" applyAlignment="1">
      <alignment horizontal="center" vertical="center"/>
    </xf>
    <xf numFmtId="0" fontId="10" fillId="29" borderId="0" xfId="0" applyFont="1" applyFill="1" applyBorder="1" applyAlignment="1">
      <alignment horizontal="center" vertical="top"/>
    </xf>
    <xf numFmtId="0" fontId="10" fillId="29" borderId="0" xfId="0" applyFont="1" applyFill="1" applyAlignment="1">
      <alignment horizontal="center" vertical="top"/>
    </xf>
    <xf numFmtId="0" fontId="5" fillId="29" borderId="3" xfId="246" applyFont="1" applyFill="1" applyBorder="1" applyAlignment="1">
      <alignment horizontal="center" vertical="center" wrapText="1"/>
    </xf>
    <xf numFmtId="170" fontId="6" fillId="29" borderId="0" xfId="0" applyNumberFormat="1" applyFont="1" applyFill="1" applyBorder="1" applyAlignment="1">
      <alignment horizontal="left" wrapText="1"/>
    </xf>
    <xf numFmtId="0" fontId="78" fillId="29" borderId="0" xfId="0" applyFont="1" applyFill="1" applyBorder="1" applyAlignment="1">
      <alignment horizontal="center"/>
    </xf>
    <xf numFmtId="0" fontId="6" fillId="29" borderId="13" xfId="246" applyFont="1" applyFill="1" applyBorder="1" applyAlignment="1">
      <alignment horizontal="right" vertical="center"/>
    </xf>
    <xf numFmtId="0" fontId="6" fillId="29" borderId="3" xfId="246" applyFont="1" applyFill="1" applyBorder="1" applyAlignment="1">
      <alignment horizontal="center" vertical="center"/>
    </xf>
    <xf numFmtId="0" fontId="6" fillId="29" borderId="3" xfId="246" applyFont="1" applyFill="1" applyBorder="1" applyAlignment="1">
      <alignment horizontal="center" vertical="center" wrapText="1"/>
    </xf>
    <xf numFmtId="0" fontId="6" fillId="29" borderId="15" xfId="0" applyFont="1" applyFill="1" applyBorder="1" applyAlignment="1">
      <alignment horizontal="center" vertical="center" wrapText="1"/>
    </xf>
    <xf numFmtId="0" fontId="6" fillId="29" borderId="16" xfId="0" applyFont="1" applyFill="1" applyBorder="1" applyAlignment="1">
      <alignment horizontal="center" vertical="center" wrapText="1"/>
    </xf>
    <xf numFmtId="0" fontId="6" fillId="29" borderId="15" xfId="246" applyFont="1" applyFill="1" applyBorder="1" applyAlignment="1">
      <alignment horizontal="center" vertical="center"/>
    </xf>
    <xf numFmtId="0" fontId="6" fillId="29" borderId="17" xfId="246" applyFont="1" applyFill="1" applyBorder="1" applyAlignment="1">
      <alignment horizontal="center" vertical="center"/>
    </xf>
    <xf numFmtId="0" fontId="6" fillId="29" borderId="16" xfId="246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horizontal="center" vertical="center"/>
    </xf>
    <xf numFmtId="0" fontId="6" fillId="29" borderId="0" xfId="0" applyFont="1" applyFill="1" applyAlignment="1">
      <alignment horizontal="center" vertical="center"/>
    </xf>
    <xf numFmtId="0" fontId="5" fillId="22" borderId="15" xfId="0" applyFont="1" applyFill="1" applyBorder="1" applyAlignment="1">
      <alignment horizontal="center" vertical="center"/>
    </xf>
    <xf numFmtId="0" fontId="5" fillId="22" borderId="17" xfId="0" applyFont="1" applyFill="1" applyBorder="1" applyAlignment="1">
      <alignment horizontal="center" vertical="center"/>
    </xf>
    <xf numFmtId="0" fontId="5" fillId="2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0" fillId="0" borderId="15" xfId="0" applyFont="1" applyBorder="1" applyAlignment="1">
      <alignment horizontal="center" vertical="center"/>
    </xf>
    <xf numFmtId="0" fontId="90" fillId="0" borderId="17" xfId="0" applyFont="1" applyBorder="1" applyAlignment="1">
      <alignment horizontal="center" vertical="center"/>
    </xf>
    <xf numFmtId="0" fontId="90" fillId="0" borderId="16" xfId="0" applyFont="1" applyBorder="1" applyAlignment="1">
      <alignment horizontal="center" vertical="center"/>
    </xf>
    <xf numFmtId="170" fontId="97" fillId="29" borderId="0" xfId="0" applyNumberFormat="1" applyFont="1" applyFill="1" applyBorder="1" applyAlignment="1">
      <alignment horizontal="left" vertical="center" wrapText="1"/>
    </xf>
    <xf numFmtId="0" fontId="78" fillId="29" borderId="0" xfId="0" applyFont="1" applyFill="1" applyBorder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 shrinkToFit="1"/>
    </xf>
    <xf numFmtId="170" fontId="80" fillId="29" borderId="0" xfId="0" applyNumberFormat="1" applyFont="1" applyFill="1" applyBorder="1" applyAlignment="1">
      <alignment horizontal="center" wrapText="1"/>
    </xf>
    <xf numFmtId="0" fontId="80" fillId="29" borderId="14" xfId="0" applyFont="1" applyFill="1" applyBorder="1" applyAlignment="1">
      <alignment horizontal="center" vertical="center"/>
    </xf>
    <xf numFmtId="0" fontId="80" fillId="29" borderId="19" xfId="0" applyFont="1" applyFill="1" applyBorder="1" applyAlignment="1">
      <alignment horizontal="center" vertical="center"/>
    </xf>
    <xf numFmtId="0" fontId="80" fillId="29" borderId="13" xfId="0" applyFont="1" applyFill="1" applyBorder="1" applyAlignment="1">
      <alignment horizontal="right" vertical="center"/>
    </xf>
    <xf numFmtId="170" fontId="6" fillId="29" borderId="0" xfId="0" applyNumberFormat="1" applyFont="1" applyFill="1" applyBorder="1" applyAlignment="1">
      <alignment horizontal="center" wrapText="1"/>
    </xf>
    <xf numFmtId="0" fontId="10" fillId="29" borderId="0" xfId="0" applyFont="1" applyFill="1" applyBorder="1" applyAlignment="1">
      <alignment horizontal="center" vertical="center"/>
    </xf>
    <xf numFmtId="0" fontId="10" fillId="29" borderId="0" xfId="0" applyFont="1" applyFill="1" applyAlignment="1">
      <alignment horizontal="center" vertical="center"/>
    </xf>
    <xf numFmtId="0" fontId="74" fillId="29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75" fillId="0" borderId="0" xfId="238" applyNumberFormat="1" applyFont="1" applyFill="1" applyBorder="1" applyAlignment="1">
      <alignment horizontal="center" vertical="center" wrapText="1"/>
    </xf>
    <xf numFmtId="0" fontId="6" fillId="0" borderId="14" xfId="238" applyNumberFormat="1" applyFont="1" applyFill="1" applyBorder="1" applyAlignment="1">
      <alignment horizontal="center" vertical="center" wrapText="1"/>
    </xf>
    <xf numFmtId="0" fontId="6" fillId="0" borderId="19" xfId="238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80" fillId="29" borderId="15" xfId="0" applyNumberFormat="1" applyFont="1" applyFill="1" applyBorder="1" applyAlignment="1">
      <alignment horizontal="center" vertical="center" wrapText="1"/>
    </xf>
    <xf numFmtId="177" fontId="80" fillId="29" borderId="16" xfId="0" applyNumberFormat="1" applyFont="1" applyFill="1" applyBorder="1" applyAlignment="1">
      <alignment horizontal="center" vertical="center" wrapText="1"/>
    </xf>
    <xf numFmtId="170" fontId="6" fillId="29" borderId="15" xfId="0" applyNumberFormat="1" applyFont="1" applyFill="1" applyBorder="1" applyAlignment="1">
      <alignment horizontal="center" vertical="center" wrapText="1"/>
    </xf>
    <xf numFmtId="170" fontId="6" fillId="29" borderId="16" xfId="0" applyNumberFormat="1" applyFont="1" applyFill="1" applyBorder="1" applyAlignment="1">
      <alignment horizontal="center" vertical="center" wrapText="1"/>
    </xf>
    <xf numFmtId="0" fontId="6" fillId="29" borderId="17" xfId="0" applyFont="1" applyFill="1" applyBorder="1" applyAlignment="1">
      <alignment horizontal="center" vertical="center" wrapText="1"/>
    </xf>
    <xf numFmtId="177" fontId="6" fillId="0" borderId="15" xfId="0" applyNumberFormat="1" applyFont="1" applyFill="1" applyBorder="1" applyAlignment="1">
      <alignment horizontal="center" vertical="center" wrapText="1"/>
    </xf>
    <xf numFmtId="177" fontId="6" fillId="0" borderId="16" xfId="0" applyNumberFormat="1" applyFont="1" applyFill="1" applyBorder="1" applyAlignment="1">
      <alignment horizontal="center" vertical="center" wrapText="1"/>
    </xf>
    <xf numFmtId="3" fontId="6" fillId="29" borderId="15" xfId="0" applyNumberFormat="1" applyFont="1" applyFill="1" applyBorder="1" applyAlignment="1">
      <alignment horizontal="center" vertical="center" wrapText="1"/>
    </xf>
    <xf numFmtId="3" fontId="6" fillId="29" borderId="17" xfId="0" applyNumberFormat="1" applyFont="1" applyFill="1" applyBorder="1" applyAlignment="1">
      <alignment horizontal="center" vertical="center" wrapText="1"/>
    </xf>
    <xf numFmtId="3" fontId="6" fillId="29" borderId="16" xfId="0" applyNumberFormat="1" applyFont="1" applyFill="1" applyBorder="1" applyAlignment="1">
      <alignment horizontal="center" vertical="center" wrapText="1"/>
    </xf>
    <xf numFmtId="177" fontId="74" fillId="29" borderId="0" xfId="0" applyNumberFormat="1" applyFont="1" applyFill="1" applyBorder="1" applyAlignment="1">
      <alignment horizontal="center" vertical="center" wrapText="1"/>
    </xf>
    <xf numFmtId="177" fontId="80" fillId="29" borderId="0" xfId="0" applyNumberFormat="1" applyFont="1" applyFill="1" applyBorder="1" applyAlignment="1">
      <alignment horizontal="center" vertical="center" wrapText="1"/>
    </xf>
    <xf numFmtId="3" fontId="6" fillId="29" borderId="3" xfId="0" applyNumberFormat="1" applyFont="1" applyFill="1" applyBorder="1" applyAlignment="1">
      <alignment horizontal="center" vertical="center" wrapText="1"/>
    </xf>
    <xf numFmtId="182" fontId="6" fillId="29" borderId="15" xfId="368" applyNumberFormat="1" applyFont="1" applyFill="1" applyBorder="1" applyAlignment="1">
      <alignment horizontal="right" vertical="center" wrapText="1"/>
    </xf>
    <xf numFmtId="182" fontId="6" fillId="29" borderId="16" xfId="368" applyNumberFormat="1" applyFont="1" applyFill="1" applyBorder="1" applyAlignment="1">
      <alignment horizontal="right" vertical="center" wrapText="1"/>
    </xf>
    <xf numFmtId="170" fontId="6" fillId="29" borderId="3" xfId="0" applyNumberFormat="1" applyFont="1" applyFill="1" applyBorder="1" applyAlignment="1">
      <alignment horizontal="center" vertical="center" wrapText="1"/>
    </xf>
    <xf numFmtId="49" fontId="6" fillId="29" borderId="15" xfId="0" applyNumberFormat="1" applyFont="1" applyFill="1" applyBorder="1" applyAlignment="1">
      <alignment horizontal="center" vertical="center" wrapText="1"/>
    </xf>
    <xf numFmtId="49" fontId="6" fillId="29" borderId="17" xfId="0" applyNumberFormat="1" applyFont="1" applyFill="1" applyBorder="1" applyAlignment="1">
      <alignment horizontal="center" vertical="center" wrapText="1"/>
    </xf>
    <xf numFmtId="49" fontId="6" fillId="29" borderId="16" xfId="0" applyNumberFormat="1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left" vertical="center" wrapText="1"/>
    </xf>
    <xf numFmtId="0" fontId="0" fillId="29" borderId="0" xfId="0" applyFill="1" applyAlignment="1">
      <alignment horizontal="center" vertical="center"/>
    </xf>
    <xf numFmtId="0" fontId="80" fillId="29" borderId="15" xfId="0" applyFont="1" applyFill="1" applyBorder="1" applyAlignment="1">
      <alignment horizontal="center" vertical="center"/>
    </xf>
    <xf numFmtId="0" fontId="80" fillId="29" borderId="16" xfId="0" applyFont="1" applyFill="1" applyBorder="1" applyAlignment="1">
      <alignment horizontal="center" vertical="center"/>
    </xf>
    <xf numFmtId="177" fontId="74" fillId="29" borderId="15" xfId="0" applyNumberFormat="1" applyFont="1" applyFill="1" applyBorder="1" applyAlignment="1">
      <alignment horizontal="center" vertical="center" wrapText="1"/>
    </xf>
    <xf numFmtId="177" fontId="74" fillId="29" borderId="16" xfId="0" applyNumberFormat="1" applyFont="1" applyFill="1" applyBorder="1" applyAlignment="1">
      <alignment horizontal="center" vertical="center" wrapText="1"/>
    </xf>
    <xf numFmtId="177" fontId="113" fillId="29" borderId="15" xfId="0" applyNumberFormat="1" applyFont="1" applyFill="1" applyBorder="1" applyAlignment="1">
      <alignment horizontal="center" vertical="center" wrapText="1"/>
    </xf>
    <xf numFmtId="177" fontId="113" fillId="29" borderId="16" xfId="0" applyNumberFormat="1" applyFont="1" applyFill="1" applyBorder="1" applyAlignment="1">
      <alignment horizontal="center" vertical="center" wrapText="1"/>
    </xf>
    <xf numFmtId="178" fontId="80" fillId="29" borderId="15" xfId="207" applyNumberFormat="1" applyFont="1" applyFill="1" applyBorder="1" applyAlignment="1">
      <alignment horizontal="right" vertical="center" wrapText="1"/>
    </xf>
    <xf numFmtId="178" fontId="80" fillId="29" borderId="16" xfId="207" applyNumberFormat="1" applyFont="1" applyFill="1" applyBorder="1" applyAlignment="1">
      <alignment horizontal="right" vertical="center" wrapText="1"/>
    </xf>
    <xf numFmtId="0" fontId="80" fillId="29" borderId="0" xfId="0" applyFont="1" applyFill="1" applyBorder="1" applyAlignment="1">
      <alignment horizontal="justify" vertical="center" wrapText="1" shrinkToFit="1"/>
    </xf>
    <xf numFmtId="177" fontId="80" fillId="29" borderId="17" xfId="0" applyNumberFormat="1" applyFont="1" applyFill="1" applyBorder="1" applyAlignment="1">
      <alignment horizontal="center" vertical="center" wrapText="1"/>
    </xf>
    <xf numFmtId="49" fontId="73" fillId="29" borderId="3" xfId="0" applyNumberFormat="1" applyFont="1" applyFill="1" applyBorder="1" applyAlignment="1">
      <alignment horizontal="center" vertical="center" wrapText="1"/>
    </xf>
    <xf numFmtId="0" fontId="80" fillId="29" borderId="15" xfId="0" applyFont="1" applyFill="1" applyBorder="1" applyAlignment="1">
      <alignment horizontal="center" vertical="center" wrapText="1"/>
    </xf>
    <xf numFmtId="0" fontId="80" fillId="29" borderId="16" xfId="0" applyFont="1" applyFill="1" applyBorder="1" applyAlignment="1">
      <alignment horizontal="center" vertical="center" wrapText="1"/>
    </xf>
    <xf numFmtId="0" fontId="80" fillId="29" borderId="17" xfId="0" applyFont="1" applyFill="1" applyBorder="1" applyAlignment="1">
      <alignment horizontal="center" vertical="center" wrapText="1"/>
    </xf>
    <xf numFmtId="177" fontId="80" fillId="29" borderId="3" xfId="0" applyNumberFormat="1" applyFont="1" applyFill="1" applyBorder="1" applyAlignment="1">
      <alignment horizontal="center" vertical="center" wrapText="1"/>
    </xf>
    <xf numFmtId="177" fontId="74" fillId="29" borderId="3" xfId="0" applyNumberFormat="1" applyFont="1" applyFill="1" applyBorder="1" applyAlignment="1">
      <alignment horizontal="center" vertical="center" wrapText="1"/>
    </xf>
    <xf numFmtId="178" fontId="74" fillId="29" borderId="15" xfId="207" applyNumberFormat="1" applyFont="1" applyFill="1" applyBorder="1" applyAlignment="1">
      <alignment horizontal="right" vertical="center" wrapText="1"/>
    </xf>
    <xf numFmtId="178" fontId="74" fillId="29" borderId="16" xfId="207" applyNumberFormat="1" applyFont="1" applyFill="1" applyBorder="1" applyAlignment="1">
      <alignment horizontal="right" vertical="center" wrapText="1"/>
    </xf>
    <xf numFmtId="177" fontId="74" fillId="29" borderId="17" xfId="0" applyNumberFormat="1" applyFont="1" applyFill="1" applyBorder="1" applyAlignment="1">
      <alignment horizontal="center" vertical="center" wrapText="1"/>
    </xf>
    <xf numFmtId="49" fontId="6" fillId="29" borderId="3" xfId="0" applyNumberFormat="1" applyFont="1" applyFill="1" applyBorder="1" applyAlignment="1">
      <alignment horizontal="center" vertical="center" wrapText="1"/>
    </xf>
    <xf numFmtId="0" fontId="114" fillId="29" borderId="15" xfId="0" applyFont="1" applyFill="1" applyBorder="1" applyAlignment="1" applyProtection="1">
      <alignment horizontal="left" vertical="center" wrapText="1"/>
      <protection locked="0"/>
    </xf>
    <xf numFmtId="0" fontId="114" fillId="29" borderId="17" xfId="0" applyFont="1" applyFill="1" applyBorder="1" applyAlignment="1" applyProtection="1">
      <alignment horizontal="left" vertical="center" wrapText="1"/>
      <protection locked="0"/>
    </xf>
    <xf numFmtId="0" fontId="114" fillId="29" borderId="16" xfId="0" applyFont="1" applyFill="1" applyBorder="1" applyAlignment="1" applyProtection="1">
      <alignment horizontal="left" vertical="center" wrapText="1"/>
      <protection locked="0"/>
    </xf>
    <xf numFmtId="0" fontId="80" fillId="29" borderId="15" xfId="0" applyFont="1" applyFill="1" applyBorder="1" applyAlignment="1">
      <alignment horizontal="left" vertical="center" wrapText="1"/>
    </xf>
    <xf numFmtId="0" fontId="80" fillId="29" borderId="16" xfId="0" applyFont="1" applyFill="1" applyBorder="1" applyAlignment="1">
      <alignment horizontal="left" vertical="center" wrapText="1"/>
    </xf>
    <xf numFmtId="0" fontId="74" fillId="29" borderId="15" xfId="0" applyFont="1" applyFill="1" applyBorder="1" applyAlignment="1">
      <alignment horizontal="left" vertical="center"/>
    </xf>
    <xf numFmtId="0" fontId="74" fillId="29" borderId="17" xfId="0" applyFont="1" applyFill="1" applyBorder="1" applyAlignment="1">
      <alignment horizontal="left" vertical="center"/>
    </xf>
    <xf numFmtId="0" fontId="74" fillId="29" borderId="16" xfId="0" applyFont="1" applyFill="1" applyBorder="1" applyAlignment="1">
      <alignment horizontal="left" vertical="center"/>
    </xf>
    <xf numFmtId="3" fontId="6" fillId="29" borderId="15" xfId="0" applyNumberFormat="1" applyFont="1" applyFill="1" applyBorder="1" applyAlignment="1">
      <alignment horizontal="right" vertical="center" wrapText="1"/>
    </xf>
    <xf numFmtId="3" fontId="6" fillId="29" borderId="16" xfId="0" applyNumberFormat="1" applyFont="1" applyFill="1" applyBorder="1" applyAlignment="1">
      <alignment horizontal="right" vertical="center" wrapText="1"/>
    </xf>
    <xf numFmtId="3" fontId="6" fillId="29" borderId="3" xfId="0" applyNumberFormat="1" applyFont="1" applyFill="1" applyBorder="1" applyAlignment="1">
      <alignment horizontal="right" vertical="center" wrapText="1"/>
    </xf>
    <xf numFmtId="0" fontId="114" fillId="0" borderId="15" xfId="0" applyFont="1" applyFill="1" applyBorder="1" applyAlignment="1">
      <alignment horizontal="left" vertical="center" wrapText="1"/>
    </xf>
    <xf numFmtId="0" fontId="114" fillId="0" borderId="17" xfId="0" applyFont="1" applyFill="1" applyBorder="1" applyAlignment="1">
      <alignment horizontal="left" vertical="center" wrapText="1"/>
    </xf>
    <xf numFmtId="0" fontId="114" fillId="0" borderId="16" xfId="0" applyFont="1" applyFill="1" applyBorder="1" applyAlignment="1">
      <alignment horizontal="left" vertical="center" wrapText="1"/>
    </xf>
    <xf numFmtId="0" fontId="114" fillId="29" borderId="3" xfId="0" applyFont="1" applyFill="1" applyBorder="1" applyAlignment="1" applyProtection="1">
      <alignment horizontal="left" vertical="center" wrapText="1"/>
      <protection locked="0"/>
    </xf>
    <xf numFmtId="49" fontId="73" fillId="29" borderId="15" xfId="0" applyNumberFormat="1" applyFont="1" applyFill="1" applyBorder="1" applyAlignment="1">
      <alignment horizontal="center" vertical="center" wrapText="1"/>
    </xf>
    <xf numFmtId="49" fontId="73" fillId="29" borderId="16" xfId="0" applyNumberFormat="1" applyFont="1" applyFill="1" applyBorder="1" applyAlignment="1">
      <alignment horizontal="center" vertical="center" wrapText="1"/>
    </xf>
    <xf numFmtId="0" fontId="74" fillId="29" borderId="0" xfId="0" applyFont="1" applyFill="1" applyAlignment="1">
      <alignment horizontal="center" vertical="center"/>
    </xf>
    <xf numFmtId="0" fontId="74" fillId="29" borderId="0" xfId="0" applyFont="1" applyFill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0" fontId="75" fillId="29" borderId="0" xfId="0" applyFont="1" applyFill="1" applyBorder="1" applyAlignment="1">
      <alignment vertical="center"/>
    </xf>
    <xf numFmtId="0" fontId="80" fillId="29" borderId="0" xfId="0" applyFont="1" applyFill="1" applyBorder="1" applyAlignment="1">
      <alignment horizontal="center" vertical="center"/>
    </xf>
    <xf numFmtId="0" fontId="6" fillId="29" borderId="0" xfId="0" applyFont="1" applyFill="1" applyAlignment="1">
      <alignment vertical="center"/>
    </xf>
    <xf numFmtId="0" fontId="80" fillId="29" borderId="17" xfId="0" applyFont="1" applyFill="1" applyBorder="1" applyAlignment="1">
      <alignment horizontal="center" vertical="center"/>
    </xf>
    <xf numFmtId="0" fontId="80" fillId="29" borderId="26" xfId="0" applyFont="1" applyFill="1" applyBorder="1" applyAlignment="1">
      <alignment horizontal="center" vertical="center" wrapText="1"/>
    </xf>
    <xf numFmtId="0" fontId="80" fillId="29" borderId="18" xfId="0" applyFont="1" applyFill="1" applyBorder="1" applyAlignment="1">
      <alignment horizontal="center" vertical="center" wrapText="1"/>
    </xf>
    <xf numFmtId="0" fontId="80" fillId="29" borderId="27" xfId="0" applyFont="1" applyFill="1" applyBorder="1" applyAlignment="1">
      <alignment horizontal="center" vertical="center" wrapText="1"/>
    </xf>
    <xf numFmtId="0" fontId="80" fillId="29" borderId="28" xfId="0" applyFont="1" applyFill="1" applyBorder="1" applyAlignment="1">
      <alignment horizontal="center" vertical="center" wrapText="1"/>
    </xf>
    <xf numFmtId="0" fontId="80" fillId="29" borderId="13" xfId="0" applyFont="1" applyFill="1" applyBorder="1" applyAlignment="1">
      <alignment horizontal="center" vertical="center" wrapText="1"/>
    </xf>
    <xf numFmtId="0" fontId="80" fillId="29" borderId="29" xfId="0" applyFont="1" applyFill="1" applyBorder="1" applyAlignment="1">
      <alignment horizontal="center" vertical="center" wrapText="1"/>
    </xf>
    <xf numFmtId="177" fontId="6" fillId="29" borderId="15" xfId="0" applyNumberFormat="1" applyFont="1" applyFill="1" applyBorder="1" applyAlignment="1">
      <alignment horizontal="center" vertical="center" wrapText="1"/>
    </xf>
    <xf numFmtId="177" fontId="6" fillId="29" borderId="16" xfId="0" applyNumberFormat="1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center" vertical="center"/>
    </xf>
    <xf numFmtId="0" fontId="74" fillId="29" borderId="3" xfId="0" applyNumberFormat="1" applyFont="1" applyFill="1" applyBorder="1" applyAlignment="1">
      <alignment horizontal="center" vertical="center" wrapText="1"/>
    </xf>
    <xf numFmtId="3" fontId="74" fillId="29" borderId="3" xfId="0" applyNumberFormat="1" applyFont="1" applyFill="1" applyBorder="1" applyAlignment="1">
      <alignment horizontal="center" vertical="center" wrapText="1"/>
    </xf>
    <xf numFmtId="49" fontId="80" fillId="0" borderId="15" xfId="0" applyNumberFormat="1" applyFont="1" applyFill="1" applyBorder="1" applyAlignment="1" applyProtection="1">
      <alignment horizontal="left" wrapText="1"/>
      <protection locked="0"/>
    </xf>
    <xf numFmtId="49" fontId="80" fillId="0" borderId="17" xfId="0" applyNumberFormat="1" applyFont="1" applyFill="1" applyBorder="1" applyAlignment="1" applyProtection="1">
      <alignment horizontal="left" wrapText="1"/>
      <protection locked="0"/>
    </xf>
    <xf numFmtId="49" fontId="80" fillId="0" borderId="16" xfId="0" applyNumberFormat="1" applyFont="1" applyFill="1" applyBorder="1" applyAlignment="1" applyProtection="1">
      <alignment horizontal="left" wrapText="1"/>
      <protection locked="0"/>
    </xf>
    <xf numFmtId="178" fontId="74" fillId="29" borderId="15" xfId="0" applyNumberFormat="1" applyFont="1" applyFill="1" applyBorder="1" applyAlignment="1">
      <alignment horizontal="center" vertical="center" wrapText="1"/>
    </xf>
    <xf numFmtId="178" fontId="74" fillId="29" borderId="17" xfId="0" applyNumberFormat="1" applyFont="1" applyFill="1" applyBorder="1" applyAlignment="1">
      <alignment horizontal="center" vertical="center" wrapText="1"/>
    </xf>
    <xf numFmtId="178" fontId="74" fillId="29" borderId="16" xfId="0" applyNumberFormat="1" applyFont="1" applyFill="1" applyBorder="1" applyAlignment="1">
      <alignment horizontal="center" vertical="center" wrapText="1"/>
    </xf>
    <xf numFmtId="2" fontId="80" fillId="29" borderId="14" xfId="0" applyNumberFormat="1" applyFont="1" applyFill="1" applyBorder="1" applyAlignment="1">
      <alignment horizontal="center" vertical="center" wrapText="1"/>
    </xf>
    <xf numFmtId="2" fontId="80" fillId="29" borderId="19" xfId="0" applyNumberFormat="1" applyFont="1" applyFill="1" applyBorder="1" applyAlignment="1">
      <alignment horizontal="center" vertical="center" wrapText="1"/>
    </xf>
    <xf numFmtId="0" fontId="87" fillId="22" borderId="15" xfId="0" applyFont="1" applyFill="1" applyBorder="1" applyAlignment="1">
      <alignment horizontal="left" wrapText="1"/>
    </xf>
    <xf numFmtId="0" fontId="87" fillId="22" borderId="17" xfId="0" applyFont="1" applyFill="1" applyBorder="1" applyAlignment="1">
      <alignment horizontal="left" wrapText="1"/>
    </xf>
    <xf numFmtId="0" fontId="87" fillId="22" borderId="16" xfId="0" applyFont="1" applyFill="1" applyBorder="1" applyAlignment="1">
      <alignment horizontal="left" wrapText="1"/>
    </xf>
    <xf numFmtId="0" fontId="80" fillId="29" borderId="15" xfId="0" applyFont="1" applyFill="1" applyBorder="1" applyAlignment="1">
      <alignment horizontal="left" wrapText="1"/>
    </xf>
    <xf numFmtId="0" fontId="80" fillId="29" borderId="17" xfId="0" applyFont="1" applyFill="1" applyBorder="1" applyAlignment="1">
      <alignment horizontal="left" wrapText="1"/>
    </xf>
    <xf numFmtId="0" fontId="80" fillId="29" borderId="16" xfId="0" applyFont="1" applyFill="1" applyBorder="1" applyAlignment="1">
      <alignment horizontal="left" wrapText="1"/>
    </xf>
    <xf numFmtId="3" fontId="80" fillId="29" borderId="15" xfId="0" applyNumberFormat="1" applyFont="1" applyFill="1" applyBorder="1" applyAlignment="1">
      <alignment horizontal="left" wrapText="1" shrinkToFit="1"/>
    </xf>
    <xf numFmtId="3" fontId="80" fillId="29" borderId="17" xfId="0" applyNumberFormat="1" applyFont="1" applyFill="1" applyBorder="1" applyAlignment="1">
      <alignment horizontal="left" wrapText="1" shrinkToFit="1"/>
    </xf>
    <xf numFmtId="3" fontId="80" fillId="29" borderId="16" xfId="0" applyNumberFormat="1" applyFont="1" applyFill="1" applyBorder="1" applyAlignment="1">
      <alignment horizontal="left" wrapText="1" shrinkToFit="1"/>
    </xf>
    <xf numFmtId="0" fontId="80" fillId="29" borderId="15" xfId="0" applyFont="1" applyFill="1" applyBorder="1" applyAlignment="1">
      <alignment horizontal="center" vertical="center" wrapText="1" shrinkToFit="1"/>
    </xf>
    <xf numFmtId="0" fontId="80" fillId="29" borderId="16" xfId="0" applyFont="1" applyFill="1" applyBorder="1" applyAlignment="1">
      <alignment horizontal="center" vertical="center" wrapText="1" shrinkToFit="1"/>
    </xf>
    <xf numFmtId="179" fontId="74" fillId="29" borderId="15" xfId="0" applyNumberFormat="1" applyFont="1" applyFill="1" applyBorder="1" applyAlignment="1">
      <alignment horizontal="center" vertical="center" wrapText="1"/>
    </xf>
    <xf numFmtId="179" fontId="74" fillId="29" borderId="17" xfId="0" applyNumberFormat="1" applyFont="1" applyFill="1" applyBorder="1" applyAlignment="1">
      <alignment horizontal="center" vertical="center" wrapText="1"/>
    </xf>
    <xf numFmtId="179" fontId="74" fillId="29" borderId="16" xfId="0" applyNumberFormat="1" applyFont="1" applyFill="1" applyBorder="1" applyAlignment="1">
      <alignment horizontal="center" vertical="center" wrapText="1"/>
    </xf>
    <xf numFmtId="0" fontId="74" fillId="29" borderId="15" xfId="0" applyNumberFormat="1" applyFont="1" applyFill="1" applyBorder="1" applyAlignment="1">
      <alignment horizontal="left" vertical="center" wrapText="1" shrinkToFit="1"/>
    </xf>
    <xf numFmtId="0" fontId="74" fillId="29" borderId="17" xfId="0" applyNumberFormat="1" applyFont="1" applyFill="1" applyBorder="1" applyAlignment="1">
      <alignment horizontal="left" vertical="center" wrapText="1" shrinkToFit="1"/>
    </xf>
    <xf numFmtId="0" fontId="74" fillId="29" borderId="16" xfId="0" applyNumberFormat="1" applyFont="1" applyFill="1" applyBorder="1" applyAlignment="1">
      <alignment horizontal="left" vertical="center" wrapText="1" shrinkToFit="1"/>
    </xf>
    <xf numFmtId="169" fontId="74" fillId="29" borderId="0" xfId="0" applyNumberFormat="1" applyFont="1" applyFill="1" applyBorder="1" applyAlignment="1">
      <alignment horizontal="center"/>
    </xf>
    <xf numFmtId="3" fontId="80" fillId="29" borderId="3" xfId="0" applyNumberFormat="1" applyFont="1" applyFill="1" applyBorder="1" applyAlignment="1">
      <alignment horizontal="left" vertical="center" wrapText="1"/>
    </xf>
    <xf numFmtId="3" fontId="74" fillId="29" borderId="3" xfId="0" applyNumberFormat="1" applyFont="1" applyFill="1" applyBorder="1" applyAlignment="1">
      <alignment horizontal="left" vertical="center" wrapText="1"/>
    </xf>
    <xf numFmtId="0" fontId="74" fillId="29" borderId="15" xfId="0" applyFont="1" applyFill="1" applyBorder="1" applyAlignment="1">
      <alignment horizontal="left"/>
    </xf>
    <xf numFmtId="0" fontId="74" fillId="29" borderId="17" xfId="0" applyFont="1" applyFill="1" applyBorder="1" applyAlignment="1">
      <alignment horizontal="left"/>
    </xf>
    <xf numFmtId="0" fontId="74" fillId="29" borderId="16" xfId="0" applyFont="1" applyFill="1" applyBorder="1" applyAlignment="1">
      <alignment horizontal="left"/>
    </xf>
    <xf numFmtId="0" fontId="80" fillId="29" borderId="30" xfId="0" applyFont="1" applyFill="1" applyBorder="1" applyAlignment="1">
      <alignment horizontal="center" vertical="center" wrapText="1"/>
    </xf>
    <xf numFmtId="0" fontId="80" fillId="29" borderId="31" xfId="0" applyFont="1" applyFill="1" applyBorder="1" applyAlignment="1">
      <alignment horizontal="center" vertical="center" wrapText="1"/>
    </xf>
    <xf numFmtId="0" fontId="80" fillId="29" borderId="14" xfId="0" applyFont="1" applyFill="1" applyBorder="1" applyAlignment="1">
      <alignment horizontal="center" vertical="center" wrapText="1" shrinkToFit="1"/>
    </xf>
    <xf numFmtId="0" fontId="80" fillId="29" borderId="19" xfId="0" applyFont="1" applyFill="1" applyBorder="1" applyAlignment="1">
      <alignment horizontal="center" vertical="center" wrapText="1" shrinkToFit="1"/>
    </xf>
    <xf numFmtId="2" fontId="80" fillId="29" borderId="15" xfId="0" applyNumberFormat="1" applyFont="1" applyFill="1" applyBorder="1" applyAlignment="1">
      <alignment horizontal="center" vertical="center" wrapText="1"/>
    </xf>
    <xf numFmtId="2" fontId="80" fillId="29" borderId="17" xfId="0" applyNumberFormat="1" applyFont="1" applyFill="1" applyBorder="1" applyAlignment="1">
      <alignment horizontal="center" vertical="center" wrapText="1"/>
    </xf>
    <xf numFmtId="2" fontId="80" fillId="29" borderId="16" xfId="0" applyNumberFormat="1" applyFont="1" applyFill="1" applyBorder="1" applyAlignment="1">
      <alignment horizontal="center" vertical="center" wrapText="1"/>
    </xf>
    <xf numFmtId="0" fontId="80" fillId="29" borderId="18" xfId="0" applyFont="1" applyFill="1" applyBorder="1" applyAlignment="1">
      <alignment horizontal="center" vertical="center"/>
    </xf>
    <xf numFmtId="0" fontId="80" fillId="29" borderId="27" xfId="0" applyFont="1" applyFill="1" applyBorder="1" applyAlignment="1">
      <alignment horizontal="center" vertical="center"/>
    </xf>
    <xf numFmtId="0" fontId="80" fillId="29" borderId="28" xfId="0" applyFont="1" applyFill="1" applyBorder="1" applyAlignment="1">
      <alignment horizontal="center" vertical="center"/>
    </xf>
    <xf numFmtId="0" fontId="80" fillId="29" borderId="13" xfId="0" applyFont="1" applyFill="1" applyBorder="1" applyAlignment="1">
      <alignment horizontal="center" vertical="center"/>
    </xf>
    <xf numFmtId="0" fontId="80" fillId="29" borderId="29" xfId="0" applyFont="1" applyFill="1" applyBorder="1" applyAlignment="1">
      <alignment horizontal="center" vertical="center"/>
    </xf>
    <xf numFmtId="0" fontId="80" fillId="29" borderId="26" xfId="0" applyFont="1" applyFill="1" applyBorder="1" applyAlignment="1">
      <alignment horizontal="center" vertical="center" wrapText="1" shrinkToFit="1"/>
    </xf>
    <xf numFmtId="0" fontId="80" fillId="29" borderId="27" xfId="0" applyFont="1" applyFill="1" applyBorder="1" applyAlignment="1">
      <alignment horizontal="center" vertical="center" wrapText="1" shrinkToFit="1"/>
    </xf>
    <xf numFmtId="0" fontId="80" fillId="29" borderId="28" xfId="0" applyFont="1" applyFill="1" applyBorder="1" applyAlignment="1">
      <alignment horizontal="center" vertical="center" wrapText="1" shrinkToFit="1"/>
    </xf>
    <xf numFmtId="0" fontId="80" fillId="29" borderId="29" xfId="0" applyFont="1" applyFill="1" applyBorder="1" applyAlignment="1">
      <alignment horizontal="center" vertical="center" wrapText="1" shrinkToFit="1"/>
    </xf>
    <xf numFmtId="0" fontId="74" fillId="29" borderId="15" xfId="0" applyFont="1" applyFill="1" applyBorder="1" applyAlignment="1">
      <alignment horizontal="left" vertical="center" wrapText="1" shrinkToFit="1"/>
    </xf>
    <xf numFmtId="0" fontId="74" fillId="29" borderId="17" xfId="0" applyFont="1" applyFill="1" applyBorder="1" applyAlignment="1">
      <alignment horizontal="left" vertical="center" wrapText="1" shrinkToFit="1"/>
    </xf>
    <xf numFmtId="0" fontId="74" fillId="29" borderId="16" xfId="0" applyFont="1" applyFill="1" applyBorder="1" applyAlignment="1">
      <alignment horizontal="left" vertical="center" wrapText="1" shrinkToFit="1"/>
    </xf>
    <xf numFmtId="0" fontId="80" fillId="29" borderId="30" xfId="0" applyFont="1" applyFill="1" applyBorder="1" applyAlignment="1">
      <alignment horizontal="center" vertical="center" wrapText="1" shrinkToFit="1"/>
    </xf>
    <xf numFmtId="0" fontId="80" fillId="29" borderId="31" xfId="0" applyFont="1" applyFill="1" applyBorder="1" applyAlignment="1">
      <alignment horizontal="center" vertical="center" wrapText="1" shrinkToFit="1"/>
    </xf>
    <xf numFmtId="3" fontId="71" fillId="29" borderId="15" xfId="0" applyNumberFormat="1" applyFont="1" applyFill="1" applyBorder="1" applyAlignment="1">
      <alignment horizontal="left" wrapText="1" shrinkToFit="1"/>
    </xf>
    <xf numFmtId="3" fontId="71" fillId="29" borderId="17" xfId="0" applyNumberFormat="1" applyFont="1" applyFill="1" applyBorder="1" applyAlignment="1">
      <alignment horizontal="left" wrapText="1" shrinkToFit="1"/>
    </xf>
    <xf numFmtId="3" fontId="71" fillId="29" borderId="16" xfId="0" applyNumberFormat="1" applyFont="1" applyFill="1" applyBorder="1" applyAlignment="1">
      <alignment horizontal="left" wrapText="1" shrinkToFit="1"/>
    </xf>
    <xf numFmtId="0" fontId="80" fillId="29" borderId="0" xfId="0" applyFont="1" applyFill="1" applyBorder="1" applyAlignment="1">
      <alignment horizontal="center" vertical="center" wrapText="1"/>
    </xf>
    <xf numFmtId="0" fontId="71" fillId="29" borderId="0" xfId="0" applyFont="1" applyFill="1" applyAlignment="1">
      <alignment vertical="center" wrapText="1"/>
    </xf>
    <xf numFmtId="0" fontId="0" fillId="29" borderId="0" xfId="0" applyFill="1" applyAlignment="1">
      <alignment vertical="center" wrapText="1"/>
    </xf>
    <xf numFmtId="0" fontId="80" fillId="29" borderId="0" xfId="0" applyFont="1" applyFill="1" applyAlignment="1">
      <alignment horizontal="right" vertical="center"/>
    </xf>
    <xf numFmtId="0" fontId="80" fillId="29" borderId="32" xfId="0" applyFont="1" applyFill="1" applyBorder="1" applyAlignment="1">
      <alignment horizontal="center" vertical="center" wrapText="1" shrinkToFit="1"/>
    </xf>
    <xf numFmtId="0" fontId="80" fillId="29" borderId="3" xfId="0" applyNumberFormat="1" applyFont="1" applyFill="1" applyBorder="1" applyAlignment="1">
      <alignment horizontal="center" vertical="center" wrapText="1"/>
    </xf>
    <xf numFmtId="3" fontId="80" fillId="29" borderId="3" xfId="0" applyNumberFormat="1" applyFont="1" applyFill="1" applyBorder="1" applyAlignment="1">
      <alignment horizontal="center" vertical="center" wrapText="1" shrinkToFit="1"/>
    </xf>
    <xf numFmtId="3" fontId="80" fillId="29" borderId="3" xfId="0" applyNumberFormat="1" applyFont="1" applyFill="1" applyBorder="1" applyAlignment="1">
      <alignment horizontal="center" vertical="center" wrapText="1"/>
    </xf>
    <xf numFmtId="0" fontId="80" fillId="29" borderId="18" xfId="0" applyFont="1" applyFill="1" applyBorder="1" applyAlignment="1">
      <alignment horizontal="center" vertical="center" wrapText="1" shrinkToFit="1"/>
    </xf>
    <xf numFmtId="0" fontId="80" fillId="29" borderId="0" xfId="0" applyFont="1" applyFill="1" applyBorder="1" applyAlignment="1">
      <alignment horizontal="center" vertical="center" wrapText="1" shrinkToFit="1"/>
    </xf>
    <xf numFmtId="0" fontId="80" fillId="29" borderId="13" xfId="0" applyFont="1" applyFill="1" applyBorder="1" applyAlignment="1">
      <alignment horizontal="center" vertical="center" wrapText="1" shrinkToFit="1"/>
    </xf>
    <xf numFmtId="0" fontId="6" fillId="29" borderId="13" xfId="0" applyFont="1" applyFill="1" applyBorder="1" applyAlignment="1">
      <alignment horizontal="right" vertical="center"/>
    </xf>
    <xf numFmtId="0" fontId="80" fillId="29" borderId="15" xfId="0" applyNumberFormat="1" applyFont="1" applyFill="1" applyBorder="1" applyAlignment="1">
      <alignment horizontal="center"/>
    </xf>
    <xf numFmtId="0" fontId="80" fillId="29" borderId="16" xfId="0" applyNumberFormat="1" applyFont="1" applyFill="1" applyBorder="1" applyAlignment="1">
      <alignment horizontal="center"/>
    </xf>
    <xf numFmtId="0" fontId="80" fillId="29" borderId="15" xfId="0" applyNumberFormat="1" applyFont="1" applyFill="1" applyBorder="1" applyAlignment="1">
      <alignment horizontal="left" vertical="center" wrapText="1" shrinkToFit="1"/>
    </xf>
    <xf numFmtId="0" fontId="80" fillId="29" borderId="17" xfId="0" applyNumberFormat="1" applyFont="1" applyFill="1" applyBorder="1" applyAlignment="1">
      <alignment horizontal="left" vertical="center" wrapText="1" shrinkToFit="1"/>
    </xf>
    <xf numFmtId="0" fontId="80" fillId="29" borderId="16" xfId="0" applyNumberFormat="1" applyFont="1" applyFill="1" applyBorder="1" applyAlignment="1">
      <alignment horizontal="left" vertical="center" wrapText="1" shrinkToFit="1"/>
    </xf>
    <xf numFmtId="0" fontId="74" fillId="0" borderId="15" xfId="0" applyFont="1" applyFill="1" applyBorder="1" applyAlignment="1">
      <alignment horizontal="center" vertical="center"/>
    </xf>
    <xf numFmtId="0" fontId="91" fillId="0" borderId="17" xfId="0" applyFont="1" applyBorder="1" applyAlignment="1">
      <alignment horizontal="center" vertical="center"/>
    </xf>
    <xf numFmtId="0" fontId="91" fillId="0" borderId="16" xfId="0" applyFont="1" applyBorder="1" applyAlignment="1">
      <alignment horizontal="center" vertical="center"/>
    </xf>
    <xf numFmtId="0" fontId="74" fillId="29" borderId="15" xfId="0" applyFont="1" applyFill="1" applyBorder="1" applyAlignment="1">
      <alignment horizontal="center" vertical="center" wrapText="1"/>
    </xf>
    <xf numFmtId="0" fontId="91" fillId="29" borderId="17" xfId="0" applyFont="1" applyFill="1" applyBorder="1" applyAlignment="1">
      <alignment horizontal="center" vertical="center"/>
    </xf>
    <xf numFmtId="0" fontId="91" fillId="29" borderId="16" xfId="0" applyFont="1" applyFill="1" applyBorder="1" applyAlignment="1">
      <alignment horizontal="center" vertical="center"/>
    </xf>
    <xf numFmtId="0" fontId="74" fillId="0" borderId="0" xfId="0" applyFont="1" applyAlignment="1">
      <alignment horizontal="right" vertical="center"/>
    </xf>
    <xf numFmtId="0" fontId="74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3" xfId="246" applyFont="1" applyFill="1" applyBorder="1" applyAlignment="1">
      <alignment horizontal="center" vertical="center"/>
    </xf>
    <xf numFmtId="0" fontId="93" fillId="29" borderId="0" xfId="0" applyFont="1" applyFill="1" applyAlignment="1">
      <alignment horizontal="center" vertical="top"/>
    </xf>
    <xf numFmtId="170" fontId="73" fillId="29" borderId="0" xfId="0" applyNumberFormat="1" applyFont="1" applyFill="1" applyBorder="1" applyAlignment="1">
      <alignment horizontal="center" wrapText="1"/>
    </xf>
    <xf numFmtId="0" fontId="93" fillId="29" borderId="0" xfId="0" applyFont="1" applyFill="1" applyBorder="1" applyAlignment="1">
      <alignment horizontal="center" vertical="top"/>
    </xf>
    <xf numFmtId="0" fontId="103" fillId="29" borderId="0" xfId="0" applyFont="1" applyFill="1" applyAlignment="1">
      <alignment horizontal="left" wrapText="1"/>
    </xf>
    <xf numFmtId="0" fontId="94" fillId="29" borderId="0" xfId="0" applyFont="1" applyFill="1" applyAlignment="1">
      <alignment horizontal="center"/>
    </xf>
    <xf numFmtId="0" fontId="94" fillId="0" borderId="0" xfId="0" applyFont="1" applyAlignment="1">
      <alignment horizontal="center" vertical="center"/>
    </xf>
    <xf numFmtId="0" fontId="111" fillId="0" borderId="0" xfId="0" applyFont="1" applyAlignment="1">
      <alignment horizontal="center" vertical="center"/>
    </xf>
    <xf numFmtId="0" fontId="102" fillId="29" borderId="0" xfId="0" applyFont="1" applyFill="1" applyAlignment="1">
      <alignment horizontal="left"/>
    </xf>
    <xf numFmtId="0" fontId="103" fillId="29" borderId="3" xfId="0" applyFont="1" applyFill="1" applyBorder="1" applyAlignment="1">
      <alignment horizontal="center" vertical="center" wrapText="1"/>
    </xf>
    <xf numFmtId="164" fontId="103" fillId="29" borderId="3" xfId="0" applyNumberFormat="1" applyFont="1" applyFill="1" applyBorder="1" applyAlignment="1">
      <alignment horizontal="center" vertical="center" wrapText="1"/>
    </xf>
    <xf numFmtId="0" fontId="105" fillId="0" borderId="0" xfId="0" applyFont="1" applyAlignment="1">
      <alignment horizontal="center" vertical="center" wrapText="1"/>
    </xf>
    <xf numFmtId="0" fontId="105" fillId="0" borderId="0" xfId="0" applyFont="1" applyAlignment="1">
      <alignment horizontal="center" vertical="center"/>
    </xf>
    <xf numFmtId="0" fontId="93" fillId="29" borderId="0" xfId="0" applyFont="1" applyFill="1" applyAlignment="1">
      <alignment horizontal="left" wrapText="1"/>
    </xf>
    <xf numFmtId="0" fontId="99" fillId="29" borderId="0" xfId="0" applyFont="1" applyFill="1" applyAlignment="1">
      <alignment horizontal="left" wrapText="1"/>
    </xf>
  </cellXfs>
  <cellStyles count="369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8"/>
    <cellStyle name="Вывод 3" xfId="209"/>
    <cellStyle name="Вычисление 2" xfId="210"/>
    <cellStyle name="Вычисление 3" xfId="211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 3 2" xfId="354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0 2" xfId="355"/>
    <cellStyle name="Обычный 3 11" xfId="260"/>
    <cellStyle name="Обычный 3 11 2" xfId="356"/>
    <cellStyle name="Обычный 3 12" xfId="261"/>
    <cellStyle name="Обычный 3 12 2" xfId="357"/>
    <cellStyle name="Обычный 3 13" xfId="262"/>
    <cellStyle name="Обычный 3 13 2" xfId="358"/>
    <cellStyle name="Обычный 3 14" xfId="263"/>
    <cellStyle name="Обычный 3 2" xfId="264"/>
    <cellStyle name="Обычный 3 2 2" xfId="359"/>
    <cellStyle name="Обычный 3 3" xfId="265"/>
    <cellStyle name="Обычный 3 3 2" xfId="360"/>
    <cellStyle name="Обычный 3 4" xfId="266"/>
    <cellStyle name="Обычный 3 4 2" xfId="361"/>
    <cellStyle name="Обычный 3 5" xfId="267"/>
    <cellStyle name="Обычный 3 5 2" xfId="362"/>
    <cellStyle name="Обычный 3 6" xfId="268"/>
    <cellStyle name="Обычный 3 6 2" xfId="363"/>
    <cellStyle name="Обычный 3 7" xfId="269"/>
    <cellStyle name="Обычный 3 7 2" xfId="364"/>
    <cellStyle name="Обычный 3 8" xfId="270"/>
    <cellStyle name="Обычный 3 8 2" xfId="365"/>
    <cellStyle name="Обычный 3 9" xfId="271"/>
    <cellStyle name="Обычный 3 9 2" xfId="366"/>
    <cellStyle name="Обычный 3_Дефицит_7 млрд_0608_бс" xfId="272"/>
    <cellStyle name="Обычный 4" xfId="273"/>
    <cellStyle name="Обычный 4 2" xfId="367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" xfId="207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" xfId="368" builtinId="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3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3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26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3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4" Type="http://schemas.openxmlformats.org/officeDocument/2006/relationships/externalLink" Target="externalLinks/externalLink29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33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5"/>
  <sheetViews>
    <sheetView view="pageBreakPreview" zoomScale="59" zoomScaleNormal="70" zoomScaleSheetLayoutView="59" workbookViewId="0">
      <selection activeCell="A13" sqref="A12:A13"/>
    </sheetView>
  </sheetViews>
  <sheetFormatPr defaultColWidth="9.109375" defaultRowHeight="18"/>
  <cols>
    <col min="1" max="1" width="95" style="185" customWidth="1"/>
    <col min="2" max="2" width="17.109375" style="184" customWidth="1"/>
    <col min="3" max="4" width="30.6640625" style="184" customWidth="1"/>
    <col min="5" max="5" width="30.6640625" style="439" customWidth="1"/>
    <col min="6" max="6" width="30.6640625" style="184" customWidth="1"/>
    <col min="7" max="7" width="25.6640625" style="184" customWidth="1"/>
    <col min="8" max="8" width="21.6640625" style="184" customWidth="1"/>
    <col min="9" max="9" width="10" style="185" customWidth="1"/>
    <col min="10" max="10" width="9.5546875" style="185" customWidth="1"/>
    <col min="11" max="16384" width="9.109375" style="185"/>
  </cols>
  <sheetData>
    <row r="1" spans="1:8" ht="29.25" customHeight="1">
      <c r="A1" s="199"/>
      <c r="B1" s="554"/>
      <c r="C1" s="554"/>
      <c r="D1" s="554"/>
      <c r="E1" s="554"/>
      <c r="F1" s="264"/>
      <c r="G1" s="266">
        <v>2023</v>
      </c>
      <c r="H1" s="267" t="s">
        <v>98</v>
      </c>
    </row>
    <row r="2" spans="1:8" ht="29.25" customHeight="1">
      <c r="A2" s="199" t="s">
        <v>14</v>
      </c>
      <c r="B2" s="554" t="s">
        <v>454</v>
      </c>
      <c r="C2" s="554"/>
      <c r="D2" s="554"/>
      <c r="E2" s="554"/>
      <c r="F2" s="265"/>
      <c r="G2" s="266">
        <v>33810743</v>
      </c>
      <c r="H2" s="267" t="s">
        <v>95</v>
      </c>
    </row>
    <row r="3" spans="1:8" ht="29.25" customHeight="1">
      <c r="A3" s="199" t="s">
        <v>15</v>
      </c>
      <c r="B3" s="554" t="s">
        <v>455</v>
      </c>
      <c r="C3" s="554"/>
      <c r="D3" s="554"/>
      <c r="E3" s="554"/>
      <c r="F3" s="468"/>
      <c r="G3" s="266">
        <v>150</v>
      </c>
      <c r="H3" s="267" t="s">
        <v>94</v>
      </c>
    </row>
    <row r="4" spans="1:8" ht="29.25" customHeight="1">
      <c r="A4" s="199" t="s">
        <v>20</v>
      </c>
      <c r="B4" s="554" t="s">
        <v>598</v>
      </c>
      <c r="C4" s="554"/>
      <c r="D4" s="554"/>
      <c r="E4" s="554"/>
      <c r="F4" s="264"/>
      <c r="G4" s="266">
        <v>510136600</v>
      </c>
      <c r="H4" s="267" t="s">
        <v>93</v>
      </c>
    </row>
    <row r="5" spans="1:8" ht="29.25" customHeight="1">
      <c r="A5" s="199" t="s">
        <v>419</v>
      </c>
      <c r="B5" s="554" t="s">
        <v>456</v>
      </c>
      <c r="C5" s="554"/>
      <c r="D5" s="554"/>
      <c r="E5" s="554"/>
      <c r="F5" s="264"/>
      <c r="G5" s="266"/>
      <c r="H5" s="267" t="s">
        <v>9</v>
      </c>
    </row>
    <row r="6" spans="1:8" ht="29.25" customHeight="1">
      <c r="A6" s="199" t="s">
        <v>17</v>
      </c>
      <c r="B6" s="554" t="s">
        <v>457</v>
      </c>
      <c r="C6" s="554"/>
      <c r="D6" s="554"/>
      <c r="E6" s="554"/>
      <c r="F6" s="264"/>
      <c r="G6" s="266"/>
      <c r="H6" s="267" t="s">
        <v>8</v>
      </c>
    </row>
    <row r="7" spans="1:8" ht="29.25" customHeight="1">
      <c r="A7" s="199" t="s">
        <v>16</v>
      </c>
      <c r="B7" s="554" t="s">
        <v>458</v>
      </c>
      <c r="C7" s="554"/>
      <c r="D7" s="554"/>
      <c r="E7" s="554"/>
      <c r="F7" s="265"/>
      <c r="G7" s="456" t="s">
        <v>594</v>
      </c>
      <c r="H7" s="267" t="s">
        <v>10</v>
      </c>
    </row>
    <row r="8" spans="1:8" ht="29.25" customHeight="1">
      <c r="A8" s="199" t="s">
        <v>422</v>
      </c>
      <c r="B8" s="554" t="s">
        <v>447</v>
      </c>
      <c r="C8" s="554"/>
      <c r="D8" s="554"/>
      <c r="E8" s="554"/>
      <c r="F8" s="555" t="s">
        <v>595</v>
      </c>
      <c r="G8" s="556"/>
      <c r="H8" s="268" t="s">
        <v>618</v>
      </c>
    </row>
    <row r="9" spans="1:8" ht="29.25" customHeight="1">
      <c r="A9" s="199" t="s">
        <v>21</v>
      </c>
      <c r="B9" s="554" t="s">
        <v>459</v>
      </c>
      <c r="C9" s="554"/>
      <c r="D9" s="554"/>
      <c r="E9" s="554"/>
      <c r="F9" s="555" t="s">
        <v>596</v>
      </c>
      <c r="G9" s="556"/>
      <c r="H9" s="266"/>
    </row>
    <row r="10" spans="1:8" ht="29.25" customHeight="1">
      <c r="A10" s="199" t="s">
        <v>81</v>
      </c>
      <c r="B10" s="554">
        <v>209</v>
      </c>
      <c r="C10" s="554"/>
      <c r="D10" s="554"/>
      <c r="E10" s="554"/>
      <c r="F10" s="263"/>
      <c r="G10" s="269"/>
      <c r="H10" s="267"/>
    </row>
    <row r="11" spans="1:8" ht="29.25" customHeight="1">
      <c r="A11" s="199" t="s">
        <v>11</v>
      </c>
      <c r="B11" s="554" t="s">
        <v>461</v>
      </c>
      <c r="C11" s="554"/>
      <c r="D11" s="554"/>
      <c r="E11" s="554"/>
      <c r="F11" s="263"/>
      <c r="G11" s="269"/>
      <c r="H11" s="267"/>
    </row>
    <row r="12" spans="1:8" ht="29.25" customHeight="1">
      <c r="A12" s="199" t="s">
        <v>12</v>
      </c>
      <c r="B12" s="554">
        <v>578855</v>
      </c>
      <c r="C12" s="554"/>
      <c r="D12" s="554"/>
      <c r="E12" s="554"/>
      <c r="F12" s="263"/>
      <c r="G12" s="269"/>
      <c r="H12" s="267"/>
    </row>
    <row r="13" spans="1:8" ht="29.25" customHeight="1">
      <c r="A13" s="199" t="s">
        <v>13</v>
      </c>
      <c r="B13" s="554" t="s">
        <v>460</v>
      </c>
      <c r="C13" s="554"/>
      <c r="D13" s="554"/>
      <c r="E13" s="554"/>
      <c r="F13" s="263"/>
      <c r="G13" s="269"/>
      <c r="H13" s="267" t="s">
        <v>639</v>
      </c>
    </row>
    <row r="14" spans="1:8" ht="19.5" customHeight="1">
      <c r="A14" s="183"/>
      <c r="B14" s="185"/>
      <c r="C14" s="185"/>
      <c r="D14" s="185"/>
      <c r="E14" s="185"/>
      <c r="F14" s="185"/>
      <c r="G14" s="185"/>
      <c r="H14" s="185"/>
    </row>
    <row r="15" spans="1:8" ht="30.75" customHeight="1">
      <c r="A15" s="528" t="s">
        <v>136</v>
      </c>
      <c r="B15" s="528"/>
      <c r="C15" s="528"/>
      <c r="D15" s="528"/>
      <c r="E15" s="528"/>
      <c r="F15" s="528"/>
      <c r="G15" s="528"/>
      <c r="H15" s="528"/>
    </row>
    <row r="16" spans="1:8" ht="38.25" customHeight="1">
      <c r="A16" s="528" t="s">
        <v>462</v>
      </c>
      <c r="B16" s="528"/>
      <c r="C16" s="528"/>
      <c r="D16" s="528"/>
      <c r="E16" s="528"/>
      <c r="F16" s="528"/>
      <c r="G16" s="528"/>
      <c r="H16" s="528"/>
    </row>
    <row r="17" spans="1:8" ht="20.399999999999999">
      <c r="A17" s="528" t="s">
        <v>615</v>
      </c>
      <c r="B17" s="528"/>
      <c r="C17" s="528"/>
      <c r="D17" s="528"/>
      <c r="E17" s="528"/>
      <c r="F17" s="528"/>
      <c r="G17" s="528"/>
      <c r="H17" s="528"/>
    </row>
    <row r="18" spans="1:8" ht="23.25" customHeight="1">
      <c r="A18" s="537"/>
      <c r="B18" s="537"/>
      <c r="C18" s="537"/>
      <c r="D18" s="537"/>
      <c r="E18" s="537"/>
      <c r="F18" s="537"/>
      <c r="G18" s="537"/>
      <c r="H18" s="537"/>
    </row>
    <row r="19" spans="1:8" ht="31.5" customHeight="1">
      <c r="A19" s="538" t="s">
        <v>122</v>
      </c>
      <c r="B19" s="538"/>
      <c r="C19" s="538"/>
      <c r="D19" s="538"/>
      <c r="E19" s="538"/>
      <c r="F19" s="538"/>
      <c r="G19" s="538"/>
      <c r="H19" s="538"/>
    </row>
    <row r="20" spans="1:8" ht="29.25" customHeight="1">
      <c r="B20" s="200"/>
      <c r="C20" s="200"/>
      <c r="D20" s="200"/>
      <c r="E20" s="200"/>
      <c r="F20" s="200"/>
      <c r="G20" s="200"/>
      <c r="H20" s="469" t="s">
        <v>350</v>
      </c>
    </row>
    <row r="21" spans="1:8" ht="43.5" customHeight="1">
      <c r="A21" s="535" t="s">
        <v>154</v>
      </c>
      <c r="B21" s="536" t="s">
        <v>18</v>
      </c>
      <c r="C21" s="536" t="s">
        <v>135</v>
      </c>
      <c r="D21" s="536"/>
      <c r="E21" s="545" t="s">
        <v>605</v>
      </c>
      <c r="F21" s="545"/>
      <c r="G21" s="545"/>
      <c r="H21" s="545"/>
    </row>
    <row r="22" spans="1:8" ht="51" customHeight="1">
      <c r="A22" s="535"/>
      <c r="B22" s="536"/>
      <c r="C22" s="460" t="s">
        <v>616</v>
      </c>
      <c r="D22" s="460" t="s">
        <v>617</v>
      </c>
      <c r="E22" s="180" t="s">
        <v>145</v>
      </c>
      <c r="F22" s="180" t="s">
        <v>141</v>
      </c>
      <c r="G22" s="180" t="s">
        <v>151</v>
      </c>
      <c r="H22" s="180" t="s">
        <v>152</v>
      </c>
    </row>
    <row r="23" spans="1:8" ht="28.5" customHeight="1" thickBot="1">
      <c r="A23" s="459">
        <v>1</v>
      </c>
      <c r="B23" s="460">
        <v>2</v>
      </c>
      <c r="C23" s="459">
        <v>3</v>
      </c>
      <c r="D23" s="460">
        <v>4</v>
      </c>
      <c r="E23" s="459">
        <v>5</v>
      </c>
      <c r="F23" s="460">
        <v>6</v>
      </c>
      <c r="G23" s="459">
        <v>7</v>
      </c>
      <c r="H23" s="460">
        <v>8</v>
      </c>
    </row>
    <row r="24" spans="1:8" s="35" customFormat="1" ht="33" customHeight="1" thickBot="1">
      <c r="A24" s="542" t="s">
        <v>75</v>
      </c>
      <c r="B24" s="543"/>
      <c r="C24" s="543"/>
      <c r="D24" s="543"/>
      <c r="E24" s="543"/>
      <c r="F24" s="543"/>
      <c r="G24" s="543"/>
      <c r="H24" s="544"/>
    </row>
    <row r="25" spans="1:8" s="35" customFormat="1" ht="30.75" customHeight="1">
      <c r="A25" s="201" t="s">
        <v>123</v>
      </c>
      <c r="B25" s="202">
        <v>1000</v>
      </c>
      <c r="C25" s="407">
        <f>'I. Фін результат'!C8</f>
        <v>123103</v>
      </c>
      <c r="D25" s="407">
        <f>'I. Фін результат'!D8</f>
        <v>143545</v>
      </c>
      <c r="E25" s="407">
        <f>'I. Фін результат'!E8</f>
        <v>140768</v>
      </c>
      <c r="F25" s="407">
        <f>'I. Фін результат'!F8</f>
        <v>143545</v>
      </c>
      <c r="G25" s="407">
        <f t="shared" ref="G25:G35" si="0">IF(F25="(    )",0,F25)-IF(E25="(    )",0,E25)</f>
        <v>2777</v>
      </c>
      <c r="H25" s="334">
        <f t="shared" ref="H25:H35" si="1">IF(IF(E25="(    )",0,E25)=0,0,IF(F25="(    )",0,F25)/IF(E25="(    )",0,E25))*100</f>
        <v>101.97274948852011</v>
      </c>
    </row>
    <row r="26" spans="1:8" s="35" customFormat="1" ht="30.75" customHeight="1">
      <c r="A26" s="201" t="s">
        <v>110</v>
      </c>
      <c r="B26" s="202">
        <v>1010</v>
      </c>
      <c r="C26" s="407">
        <f>'I. Фін результат'!C9</f>
        <v>-104973</v>
      </c>
      <c r="D26" s="407">
        <f>'I. Фін результат'!D9</f>
        <v>-115948</v>
      </c>
      <c r="E26" s="407">
        <f>'I. Фін результат'!E9</f>
        <v>-110368</v>
      </c>
      <c r="F26" s="407">
        <f>'I. Фін результат'!F9</f>
        <v>-115948</v>
      </c>
      <c r="G26" s="407">
        <f t="shared" si="0"/>
        <v>-5580</v>
      </c>
      <c r="H26" s="334">
        <f t="shared" si="1"/>
        <v>105.05581327921136</v>
      </c>
    </row>
    <row r="27" spans="1:8" s="35" customFormat="1" ht="29.25" customHeight="1">
      <c r="A27" s="124" t="s">
        <v>146</v>
      </c>
      <c r="B27" s="125">
        <v>1020</v>
      </c>
      <c r="C27" s="408">
        <f>SUM(C25:C26)</f>
        <v>18130</v>
      </c>
      <c r="D27" s="408">
        <f t="shared" ref="D27:F27" si="2">SUM(D25:D26)</f>
        <v>27597</v>
      </c>
      <c r="E27" s="408">
        <f t="shared" si="2"/>
        <v>30400</v>
      </c>
      <c r="F27" s="408">
        <f t="shared" si="2"/>
        <v>27597</v>
      </c>
      <c r="G27" s="475">
        <f t="shared" si="0"/>
        <v>-2803</v>
      </c>
      <c r="H27" s="335">
        <f t="shared" si="1"/>
        <v>90.77960526315789</v>
      </c>
    </row>
    <row r="28" spans="1:8" s="35" customFormat="1" ht="30.75" customHeight="1">
      <c r="A28" s="201" t="s">
        <v>351</v>
      </c>
      <c r="B28" s="202">
        <v>1030</v>
      </c>
      <c r="C28" s="407">
        <f>'I. Фін результат'!C19</f>
        <v>-9062</v>
      </c>
      <c r="D28" s="407">
        <f>'I. Фін результат'!D19</f>
        <v>-11836</v>
      </c>
      <c r="E28" s="407">
        <f>'I. Фін результат'!E19</f>
        <v>-11320</v>
      </c>
      <c r="F28" s="407">
        <f>'I. Фін результат'!F19</f>
        <v>-11836</v>
      </c>
      <c r="G28" s="407">
        <f t="shared" si="0"/>
        <v>-516</v>
      </c>
      <c r="H28" s="334">
        <f t="shared" si="1"/>
        <v>104.5583038869258</v>
      </c>
    </row>
    <row r="29" spans="1:8" s="35" customFormat="1" ht="30.75" customHeight="1">
      <c r="A29" s="201" t="s">
        <v>99</v>
      </c>
      <c r="B29" s="202">
        <v>1060</v>
      </c>
      <c r="C29" s="407">
        <f>'I. Фін результат'!C40</f>
        <v>0</v>
      </c>
      <c r="D29" s="407">
        <f>'I. Фін результат'!D40</f>
        <v>0</v>
      </c>
      <c r="E29" s="407">
        <f>'I. Фін результат'!E40</f>
        <v>0</v>
      </c>
      <c r="F29" s="407">
        <f>'I. Фін результат'!F40</f>
        <v>0</v>
      </c>
      <c r="G29" s="407">
        <f t="shared" si="0"/>
        <v>0</v>
      </c>
      <c r="H29" s="334">
        <f t="shared" si="1"/>
        <v>0</v>
      </c>
    </row>
    <row r="30" spans="1:8" s="35" customFormat="1" ht="30.75" customHeight="1">
      <c r="A30" s="201" t="s">
        <v>352</v>
      </c>
      <c r="B30" s="202">
        <v>1070</v>
      </c>
      <c r="C30" s="407">
        <f>'I. Фін результат'!C48</f>
        <v>3</v>
      </c>
      <c r="D30" s="407">
        <f>'I. Фін результат'!D48</f>
        <v>231</v>
      </c>
      <c r="E30" s="407">
        <f>'I. Фін результат'!E48</f>
        <v>0</v>
      </c>
      <c r="F30" s="407">
        <f>'I. Фін результат'!F48</f>
        <v>231</v>
      </c>
      <c r="G30" s="407">
        <f t="shared" si="0"/>
        <v>231</v>
      </c>
      <c r="H30" s="334">
        <f t="shared" si="1"/>
        <v>0</v>
      </c>
    </row>
    <row r="31" spans="1:8" s="35" customFormat="1" ht="30.75" customHeight="1">
      <c r="A31" s="201" t="s">
        <v>27</v>
      </c>
      <c r="B31" s="202">
        <v>1080</v>
      </c>
      <c r="C31" s="407">
        <f>'I. Фін результат'!C52</f>
        <v>-1000</v>
      </c>
      <c r="D31" s="407">
        <f>'I. Фін результат'!D52</f>
        <v>-39</v>
      </c>
      <c r="E31" s="407">
        <f>'I. Фін результат'!E52</f>
        <v>-36</v>
      </c>
      <c r="F31" s="407">
        <f>'I. Фін результат'!F52</f>
        <v>-39</v>
      </c>
      <c r="G31" s="407">
        <f t="shared" si="0"/>
        <v>-3</v>
      </c>
      <c r="H31" s="334">
        <f t="shared" si="1"/>
        <v>108.33333333333333</v>
      </c>
    </row>
    <row r="32" spans="1:8" s="35" customFormat="1" ht="29.25" customHeight="1">
      <c r="A32" s="124" t="s">
        <v>4</v>
      </c>
      <c r="B32" s="125">
        <v>1100</v>
      </c>
      <c r="C32" s="408">
        <f>SUM(C27:C31)</f>
        <v>8071</v>
      </c>
      <c r="D32" s="408">
        <f t="shared" ref="D32:F32" si="3">SUM(D27:D31)</f>
        <v>15953</v>
      </c>
      <c r="E32" s="408">
        <f t="shared" si="3"/>
        <v>19044</v>
      </c>
      <c r="F32" s="408">
        <f t="shared" si="3"/>
        <v>15953</v>
      </c>
      <c r="G32" s="475">
        <f t="shared" si="0"/>
        <v>-3091</v>
      </c>
      <c r="H32" s="335">
        <f t="shared" si="1"/>
        <v>83.769166141566899</v>
      </c>
    </row>
    <row r="33" spans="1:8" s="35" customFormat="1" ht="26.25" customHeight="1">
      <c r="A33" s="127" t="s">
        <v>100</v>
      </c>
      <c r="B33" s="125">
        <v>1310</v>
      </c>
      <c r="C33" s="408">
        <f>'I. Фін результат'!C88</f>
        <v>13995</v>
      </c>
      <c r="D33" s="408">
        <f>'I. Фін результат'!D88</f>
        <v>22524</v>
      </c>
      <c r="E33" s="408">
        <f>'I. Фін результат'!E88</f>
        <v>25250</v>
      </c>
      <c r="F33" s="408">
        <f>'I. Фін результат'!F88</f>
        <v>22524</v>
      </c>
      <c r="G33" s="475">
        <f t="shared" si="0"/>
        <v>-2726</v>
      </c>
      <c r="H33" s="335">
        <f t="shared" si="1"/>
        <v>89.203960396039605</v>
      </c>
    </row>
    <row r="34" spans="1:8" s="35" customFormat="1" ht="29.25" customHeight="1">
      <c r="A34" s="124" t="s">
        <v>132</v>
      </c>
      <c r="B34" s="125">
        <v>5010</v>
      </c>
      <c r="C34" s="417">
        <f>IF(C25=0,0,C33/C25*100)</f>
        <v>11.368528792961992</v>
      </c>
      <c r="D34" s="417">
        <f t="shared" ref="D34:F34" si="4">IF(D25=0,0,D33/D25*100)</f>
        <v>15.691246647392804</v>
      </c>
      <c r="E34" s="417">
        <f t="shared" si="4"/>
        <v>17.937315298931576</v>
      </c>
      <c r="F34" s="417">
        <f t="shared" si="4"/>
        <v>15.691246647392804</v>
      </c>
      <c r="G34" s="92">
        <f t="shared" si="0"/>
        <v>-2.2460686515387724</v>
      </c>
      <c r="H34" s="335">
        <f t="shared" si="1"/>
        <v>87.478233982581784</v>
      </c>
    </row>
    <row r="35" spans="1:8" s="35" customFormat="1" ht="30.75" customHeight="1">
      <c r="A35" s="201" t="s">
        <v>188</v>
      </c>
      <c r="B35" s="202">
        <v>1110</v>
      </c>
      <c r="C35" s="407">
        <f>'I. Фін результат'!C60</f>
        <v>0</v>
      </c>
      <c r="D35" s="407">
        <f>'I. Фін результат'!D60</f>
        <v>0</v>
      </c>
      <c r="E35" s="407">
        <f>'I. Фін результат'!E60</f>
        <v>0</v>
      </c>
      <c r="F35" s="407">
        <f>'I. Фін результат'!F60</f>
        <v>0</v>
      </c>
      <c r="G35" s="407">
        <f t="shared" si="0"/>
        <v>0</v>
      </c>
      <c r="H35" s="334">
        <f t="shared" si="1"/>
        <v>0</v>
      </c>
    </row>
    <row r="36" spans="1:8" s="35" customFormat="1" ht="30.75" customHeight="1">
      <c r="A36" s="201" t="s">
        <v>189</v>
      </c>
      <c r="B36" s="202">
        <v>1120</v>
      </c>
      <c r="C36" s="407" t="str">
        <f>'I. Фін результат'!C61</f>
        <v>(    )</v>
      </c>
      <c r="D36" s="407" t="str">
        <f>'I. Фін результат'!D61</f>
        <v>(    )</v>
      </c>
      <c r="E36" s="407" t="str">
        <f>'I. Фін результат'!E61</f>
        <v>(    )</v>
      </c>
      <c r="F36" s="407" t="str">
        <f>'I. Фін результат'!F61</f>
        <v>(    )</v>
      </c>
      <c r="G36" s="397">
        <f t="shared" ref="G36" si="5">IF(F36="(    )",0,F36)-IF(E36="(    )",0,E36)</f>
        <v>0</v>
      </c>
      <c r="H36" s="336">
        <f>IF(IF(E36="(    )",0,E36)=0,0,IF(F36="(    )",0,F36)/IF(E36="(    )",0,E36))*100</f>
        <v>0</v>
      </c>
    </row>
    <row r="37" spans="1:8" s="35" customFormat="1" ht="30.75" customHeight="1">
      <c r="A37" s="201" t="s">
        <v>190</v>
      </c>
      <c r="B37" s="202">
        <v>1130</v>
      </c>
      <c r="C37" s="407">
        <f>'I. Фін результат'!C62</f>
        <v>0</v>
      </c>
      <c r="D37" s="407">
        <f>'I. Фін результат'!D62</f>
        <v>0</v>
      </c>
      <c r="E37" s="407">
        <f>'I. Фін результат'!E62</f>
        <v>0</v>
      </c>
      <c r="F37" s="407">
        <f>'I. Фін результат'!F62</f>
        <v>0</v>
      </c>
      <c r="G37" s="407">
        <f t="shared" ref="G37:G58" si="6">IF(F37="(    )",0,F37)-IF(E37="(    )",0,E37)</f>
        <v>0</v>
      </c>
      <c r="H37" s="334">
        <f t="shared" ref="H37:H58" si="7">IF(IF(E37="(    )",0,E37)=0,0,IF(F37="(    )",0,F37)/IF(E37="(    )",0,E37))*100</f>
        <v>0</v>
      </c>
    </row>
    <row r="38" spans="1:8" s="35" customFormat="1" ht="30.75" customHeight="1">
      <c r="A38" s="201" t="s">
        <v>191</v>
      </c>
      <c r="B38" s="202">
        <v>1140</v>
      </c>
      <c r="C38" s="407">
        <f>'I. Фін результат'!C63</f>
        <v>-609</v>
      </c>
      <c r="D38" s="407">
        <f>'I. Фін результат'!D63</f>
        <v>-610</v>
      </c>
      <c r="E38" s="407">
        <f>'I. Фін результат'!E63</f>
        <v>-496</v>
      </c>
      <c r="F38" s="407">
        <f>'I. Фін результат'!F63</f>
        <v>-610</v>
      </c>
      <c r="G38" s="475">
        <f t="shared" si="6"/>
        <v>-114</v>
      </c>
      <c r="H38" s="334">
        <f t="shared" si="7"/>
        <v>122.98387096774192</v>
      </c>
    </row>
    <row r="39" spans="1:8" s="35" customFormat="1" ht="30.75" customHeight="1">
      <c r="A39" s="201" t="s">
        <v>353</v>
      </c>
      <c r="B39" s="202">
        <v>1150</v>
      </c>
      <c r="C39" s="407">
        <f>'I. Фін результат'!C64</f>
        <v>631</v>
      </c>
      <c r="D39" s="407">
        <f>'I. Фін результат'!D64</f>
        <v>1158</v>
      </c>
      <c r="E39" s="407">
        <f>'I. Фін результат'!E64</f>
        <v>1148</v>
      </c>
      <c r="F39" s="407">
        <f>'I. Фін результат'!F64</f>
        <v>1158</v>
      </c>
      <c r="G39" s="474">
        <f t="shared" si="6"/>
        <v>10</v>
      </c>
      <c r="H39" s="334">
        <f t="shared" si="7"/>
        <v>100.87108013937282</v>
      </c>
    </row>
    <row r="40" spans="1:8" s="35" customFormat="1" ht="30.75" customHeight="1">
      <c r="A40" s="201" t="s">
        <v>354</v>
      </c>
      <c r="B40" s="202">
        <v>1160</v>
      </c>
      <c r="C40" s="407">
        <f>'I. Фін результат'!C67</f>
        <v>-100</v>
      </c>
      <c r="D40" s="407">
        <f>'I. Фін результат'!D67</f>
        <v>-9</v>
      </c>
      <c r="E40" s="407">
        <f>'I. Фін результат'!E67</f>
        <v>-36</v>
      </c>
      <c r="F40" s="407">
        <f>'I. Фін результат'!F67</f>
        <v>-9</v>
      </c>
      <c r="G40" s="474">
        <f t="shared" si="6"/>
        <v>27</v>
      </c>
      <c r="H40" s="334">
        <f t="shared" si="7"/>
        <v>25</v>
      </c>
    </row>
    <row r="41" spans="1:8" s="35" customFormat="1" ht="29.25" customHeight="1">
      <c r="A41" s="124" t="s">
        <v>74</v>
      </c>
      <c r="B41" s="125">
        <v>1170</v>
      </c>
      <c r="C41" s="408">
        <f>SUM(C32,C35:C40)</f>
        <v>7993</v>
      </c>
      <c r="D41" s="408">
        <f t="shared" ref="D41:F41" si="8">SUM(D32,D35:D40)</f>
        <v>16492</v>
      </c>
      <c r="E41" s="408">
        <f t="shared" si="8"/>
        <v>19660</v>
      </c>
      <c r="F41" s="408">
        <f t="shared" si="8"/>
        <v>16492</v>
      </c>
      <c r="G41" s="475">
        <f t="shared" si="6"/>
        <v>-3168</v>
      </c>
      <c r="H41" s="335">
        <f t="shared" si="7"/>
        <v>83.886063072227884</v>
      </c>
    </row>
    <row r="42" spans="1:8" s="35" customFormat="1" ht="30.75" customHeight="1">
      <c r="A42" s="201" t="s">
        <v>198</v>
      </c>
      <c r="B42" s="202">
        <v>1180</v>
      </c>
      <c r="C42" s="407" t="str">
        <f>'I. Фін результат'!C71</f>
        <v>(    )</v>
      </c>
      <c r="D42" s="407">
        <f>'I. Фін результат'!D71</f>
        <v>-2454</v>
      </c>
      <c r="E42" s="407">
        <f>'I. Фін результат'!E71</f>
        <v>-2075</v>
      </c>
      <c r="F42" s="407">
        <f>'I. Фін результат'!F71</f>
        <v>-2454</v>
      </c>
      <c r="G42" s="474">
        <f t="shared" si="6"/>
        <v>-379</v>
      </c>
      <c r="H42" s="334">
        <f t="shared" si="7"/>
        <v>118.26506024096386</v>
      </c>
    </row>
    <row r="43" spans="1:8" s="35" customFormat="1" ht="30.75" customHeight="1">
      <c r="A43" s="201" t="s">
        <v>199</v>
      </c>
      <c r="B43" s="202">
        <v>1181</v>
      </c>
      <c r="C43" s="407">
        <f>'I. Фін результат'!C72</f>
        <v>0</v>
      </c>
      <c r="D43" s="407">
        <f>'I. Фін результат'!D72</f>
        <v>0</v>
      </c>
      <c r="E43" s="407">
        <f>'I. Фін результат'!E72</f>
        <v>0</v>
      </c>
      <c r="F43" s="407">
        <f>'I. Фін результат'!F72</f>
        <v>0</v>
      </c>
      <c r="G43" s="407">
        <f t="shared" si="6"/>
        <v>0</v>
      </c>
      <c r="H43" s="334">
        <f t="shared" si="7"/>
        <v>0</v>
      </c>
    </row>
    <row r="44" spans="1:8" s="35" customFormat="1" ht="30.75" customHeight="1">
      <c r="A44" s="201" t="s">
        <v>200</v>
      </c>
      <c r="B44" s="202">
        <v>1190</v>
      </c>
      <c r="C44" s="407">
        <f>'I. Фін результат'!C73</f>
        <v>0</v>
      </c>
      <c r="D44" s="407">
        <f>'I. Фін результат'!D73</f>
        <v>0</v>
      </c>
      <c r="E44" s="407">
        <f>'I. Фін результат'!E73</f>
        <v>0</v>
      </c>
      <c r="F44" s="407">
        <f>'I. Фін результат'!F73</f>
        <v>0</v>
      </c>
      <c r="G44" s="407">
        <f t="shared" si="6"/>
        <v>0</v>
      </c>
      <c r="H44" s="334">
        <f t="shared" si="7"/>
        <v>0</v>
      </c>
    </row>
    <row r="45" spans="1:8" s="35" customFormat="1" ht="30.75" customHeight="1">
      <c r="A45" s="201" t="s">
        <v>201</v>
      </c>
      <c r="B45" s="202">
        <v>1191</v>
      </c>
      <c r="C45" s="407" t="str">
        <f>'I. Фін результат'!C74</f>
        <v>(    )</v>
      </c>
      <c r="D45" s="407" t="str">
        <f>'I. Фін результат'!D74</f>
        <v>(    )</v>
      </c>
      <c r="E45" s="407" t="str">
        <f>'I. Фін результат'!E74</f>
        <v>(    )</v>
      </c>
      <c r="F45" s="407" t="str">
        <f>'I. Фін результат'!F74</f>
        <v>(    )</v>
      </c>
      <c r="G45" s="407">
        <f t="shared" si="6"/>
        <v>0</v>
      </c>
      <c r="H45" s="334">
        <f t="shared" si="7"/>
        <v>0</v>
      </c>
    </row>
    <row r="46" spans="1:8" s="35" customFormat="1" ht="29.25" customHeight="1">
      <c r="A46" s="124" t="s">
        <v>232</v>
      </c>
      <c r="B46" s="125">
        <v>1200</v>
      </c>
      <c r="C46" s="408">
        <f>SUM(C41:C45)</f>
        <v>7993</v>
      </c>
      <c r="D46" s="408">
        <f t="shared" ref="D46:F46" si="9">SUM(D41:D45)</f>
        <v>14038</v>
      </c>
      <c r="E46" s="408">
        <f t="shared" si="9"/>
        <v>17585</v>
      </c>
      <c r="F46" s="408">
        <f t="shared" si="9"/>
        <v>14038</v>
      </c>
      <c r="G46" s="475">
        <f t="shared" si="6"/>
        <v>-3547</v>
      </c>
      <c r="H46" s="335">
        <f t="shared" si="7"/>
        <v>79.829400056866646</v>
      </c>
    </row>
    <row r="47" spans="1:8" s="35" customFormat="1" ht="30.75" customHeight="1">
      <c r="A47" s="201" t="s">
        <v>319</v>
      </c>
      <c r="B47" s="202">
        <v>1201</v>
      </c>
      <c r="C47" s="407">
        <f>'I. Фін результат'!C76</f>
        <v>7993</v>
      </c>
      <c r="D47" s="407">
        <f>'I. Фін результат'!D76</f>
        <v>14038</v>
      </c>
      <c r="E47" s="407">
        <f>'I. Фін результат'!E76</f>
        <v>17585</v>
      </c>
      <c r="F47" s="407">
        <f>'I. Фін результат'!F76</f>
        <v>14038</v>
      </c>
      <c r="G47" s="474">
        <f t="shared" si="6"/>
        <v>-3547</v>
      </c>
      <c r="H47" s="334">
        <f t="shared" si="7"/>
        <v>79.829400056866646</v>
      </c>
    </row>
    <row r="48" spans="1:8" s="35" customFormat="1" ht="30.75" customHeight="1">
      <c r="A48" s="201" t="s">
        <v>320</v>
      </c>
      <c r="B48" s="202">
        <v>1202</v>
      </c>
      <c r="C48" s="407" t="str">
        <f>'I. Фін результат'!C77</f>
        <v/>
      </c>
      <c r="D48" s="407" t="str">
        <f>'I. Фін результат'!D77</f>
        <v/>
      </c>
      <c r="E48" s="407" t="str">
        <f>'I. Фін результат'!E77</f>
        <v/>
      </c>
      <c r="F48" s="407" t="str">
        <f>'I. Фін результат'!F77</f>
        <v/>
      </c>
      <c r="G48" s="397">
        <f>IF(F48="",0,F48)-IF(E48="",0,E48)</f>
        <v>0</v>
      </c>
      <c r="H48" s="336">
        <f>IF(IF(E48="",0,E48)=0,0,IF(F48="",0,F48)/IF(E48="",0,E48))*100</f>
        <v>0</v>
      </c>
    </row>
    <row r="49" spans="1:8" s="35" customFormat="1" ht="29.25" customHeight="1">
      <c r="A49" s="124" t="s">
        <v>19</v>
      </c>
      <c r="B49" s="125">
        <v>1210</v>
      </c>
      <c r="C49" s="408">
        <f>SUM(C25,C30,C35,C37,C39,C43,C44)</f>
        <v>123737</v>
      </c>
      <c r="D49" s="408">
        <f>SUM(D25,D30,D35,D37,D39,D43,D44)</f>
        <v>144934</v>
      </c>
      <c r="E49" s="408">
        <f>SUM(E25,E30,E35,E37,E39,E43,E44)</f>
        <v>141916</v>
      </c>
      <c r="F49" s="408">
        <f>SUM(F25,F30,F35,F37,F39,F43,F44)</f>
        <v>144934</v>
      </c>
      <c r="G49" s="475">
        <f t="shared" si="6"/>
        <v>3018</v>
      </c>
      <c r="H49" s="335">
        <f t="shared" si="7"/>
        <v>102.12661010738746</v>
      </c>
    </row>
    <row r="50" spans="1:8" s="35" customFormat="1" ht="29.25" customHeight="1">
      <c r="A50" s="124" t="s">
        <v>88</v>
      </c>
      <c r="B50" s="125">
        <v>1220</v>
      </c>
      <c r="C50" s="408">
        <f>SUM(C26,C28,C29,C31,C36,C38,C40,C42,C45)</f>
        <v>-115744</v>
      </c>
      <c r="D50" s="408">
        <f>SUM(D26,D28,D29,D31,D36,D38,D40,D42,D45)</f>
        <v>-130896</v>
      </c>
      <c r="E50" s="408">
        <f>SUM(E26,E28,E29,E31,E36,E38,E40,E42,E45)</f>
        <v>-124331</v>
      </c>
      <c r="F50" s="408">
        <f>SUM(F26,F28,F29,F31,F36,F38,F40,F42,F45)</f>
        <v>-130896</v>
      </c>
      <c r="G50" s="475">
        <f t="shared" si="6"/>
        <v>-6565</v>
      </c>
      <c r="H50" s="335">
        <f t="shared" si="7"/>
        <v>105.28025995125914</v>
      </c>
    </row>
    <row r="51" spans="1:8" s="35" customFormat="1" ht="30.75" customHeight="1">
      <c r="A51" s="201" t="s">
        <v>144</v>
      </c>
      <c r="B51" s="202">
        <v>1230</v>
      </c>
      <c r="C51" s="407">
        <f>'I. Фін результат'!C80</f>
        <v>0</v>
      </c>
      <c r="D51" s="407">
        <f>'I. Фін результат'!D80</f>
        <v>0</v>
      </c>
      <c r="E51" s="407">
        <f>'I. Фін результат'!E80</f>
        <v>0</v>
      </c>
      <c r="F51" s="407">
        <f>'I. Фін результат'!F80</f>
        <v>0</v>
      </c>
      <c r="G51" s="407">
        <f t="shared" si="6"/>
        <v>0</v>
      </c>
      <c r="H51" s="334">
        <f t="shared" si="7"/>
        <v>0</v>
      </c>
    </row>
    <row r="52" spans="1:8" s="35" customFormat="1" ht="29.25" customHeight="1">
      <c r="A52" s="124" t="s">
        <v>134</v>
      </c>
      <c r="B52" s="125"/>
      <c r="C52" s="408"/>
      <c r="D52" s="408"/>
      <c r="E52" s="408"/>
      <c r="F52" s="408"/>
      <c r="G52" s="475">
        <f t="shared" si="6"/>
        <v>0</v>
      </c>
      <c r="H52" s="335">
        <f t="shared" si="7"/>
        <v>0</v>
      </c>
    </row>
    <row r="53" spans="1:8" s="35" customFormat="1" ht="31.5" customHeight="1">
      <c r="A53" s="201" t="s">
        <v>435</v>
      </c>
      <c r="B53" s="202">
        <v>1400</v>
      </c>
      <c r="C53" s="407">
        <f>'I. Фін результат'!C90</f>
        <v>47362</v>
      </c>
      <c r="D53" s="407">
        <f>'I. Фін результат'!D90</f>
        <v>51144</v>
      </c>
      <c r="E53" s="407">
        <f>'I. Фін результат'!E90</f>
        <v>48108</v>
      </c>
      <c r="F53" s="407">
        <f>'I. Фін результат'!F90</f>
        <v>51144</v>
      </c>
      <c r="G53" s="407">
        <f t="shared" si="6"/>
        <v>3036</v>
      </c>
      <c r="H53" s="334">
        <f t="shared" si="7"/>
        <v>106.31080069842854</v>
      </c>
    </row>
    <row r="54" spans="1:8" s="35" customFormat="1" ht="30.75" customHeight="1">
      <c r="A54" s="201" t="s">
        <v>5</v>
      </c>
      <c r="B54" s="202">
        <v>1410</v>
      </c>
      <c r="C54" s="407">
        <f>'I. Фін результат'!C91</f>
        <v>36722</v>
      </c>
      <c r="D54" s="407">
        <f>'I. Фін результат'!D91</f>
        <v>40688</v>
      </c>
      <c r="E54" s="407">
        <f>'I. Фін результат'!E91</f>
        <v>40092</v>
      </c>
      <c r="F54" s="407">
        <f>'I. Фін результат'!F91</f>
        <v>40688</v>
      </c>
      <c r="G54" s="407">
        <f t="shared" si="6"/>
        <v>596</v>
      </c>
      <c r="H54" s="334">
        <f t="shared" si="7"/>
        <v>101.48658086401277</v>
      </c>
    </row>
    <row r="55" spans="1:8" s="35" customFormat="1" ht="35.25" customHeight="1">
      <c r="A55" s="201" t="s">
        <v>6</v>
      </c>
      <c r="B55" s="202">
        <v>1420</v>
      </c>
      <c r="C55" s="407">
        <f>'I. Фін результат'!C92</f>
        <v>7841</v>
      </c>
      <c r="D55" s="407">
        <f>'I. Фін результат'!D92</f>
        <v>8428</v>
      </c>
      <c r="E55" s="407">
        <f>'I. Фін результат'!E92</f>
        <v>8820</v>
      </c>
      <c r="F55" s="407">
        <f>'I. Фін результат'!F92</f>
        <v>8428</v>
      </c>
      <c r="G55" s="407">
        <f t="shared" si="6"/>
        <v>-392</v>
      </c>
      <c r="H55" s="334">
        <f t="shared" si="7"/>
        <v>95.555555555555557</v>
      </c>
    </row>
    <row r="56" spans="1:8" s="35" customFormat="1" ht="34.5" customHeight="1">
      <c r="A56" s="201" t="s">
        <v>7</v>
      </c>
      <c r="B56" s="202">
        <v>1430</v>
      </c>
      <c r="C56" s="407">
        <f>'I. Фін результат'!C93</f>
        <v>5924</v>
      </c>
      <c r="D56" s="407">
        <f>'I. Фін результат'!D93</f>
        <v>6571</v>
      </c>
      <c r="E56" s="407">
        <f>'I. Фін результат'!E93</f>
        <v>6206</v>
      </c>
      <c r="F56" s="407">
        <f>'I. Фін результат'!F93</f>
        <v>6571</v>
      </c>
      <c r="G56" s="407">
        <f t="shared" si="6"/>
        <v>365</v>
      </c>
      <c r="H56" s="334">
        <f t="shared" si="7"/>
        <v>105.8814050918466</v>
      </c>
    </row>
    <row r="57" spans="1:8" s="35" customFormat="1" ht="33" customHeight="1">
      <c r="A57" s="201" t="s">
        <v>27</v>
      </c>
      <c r="B57" s="202">
        <v>1440</v>
      </c>
      <c r="C57" s="407">
        <f>'I. Фін результат'!C94</f>
        <v>17174</v>
      </c>
      <c r="D57" s="407">
        <f>'I. Фін результат'!D94</f>
        <v>20973</v>
      </c>
      <c r="E57" s="407">
        <f>'I. Фін результат'!E94</f>
        <v>18486</v>
      </c>
      <c r="F57" s="407">
        <f>'I. Фін результат'!F94</f>
        <v>20973</v>
      </c>
      <c r="G57" s="407">
        <f t="shared" si="6"/>
        <v>2487</v>
      </c>
      <c r="H57" s="334">
        <f t="shared" si="7"/>
        <v>113.45342421291788</v>
      </c>
    </row>
    <row r="58" spans="1:8" s="35" customFormat="1" ht="33.75" customHeight="1" thickBot="1">
      <c r="A58" s="124" t="s">
        <v>50</v>
      </c>
      <c r="B58" s="125">
        <v>1450</v>
      </c>
      <c r="C58" s="408">
        <f>SUM(C53:C57)</f>
        <v>115023</v>
      </c>
      <c r="D58" s="408">
        <f t="shared" ref="D58:F58" si="10">SUM(D53:D57)</f>
        <v>127804</v>
      </c>
      <c r="E58" s="408">
        <f t="shared" si="10"/>
        <v>121712</v>
      </c>
      <c r="F58" s="408">
        <f t="shared" si="10"/>
        <v>127804</v>
      </c>
      <c r="G58" s="475">
        <f t="shared" si="6"/>
        <v>6092</v>
      </c>
      <c r="H58" s="335">
        <f t="shared" si="7"/>
        <v>105.00525831471012</v>
      </c>
    </row>
    <row r="59" spans="1:8" s="35" customFormat="1" ht="33.75" customHeight="1" thickBot="1">
      <c r="A59" s="525" t="s">
        <v>103</v>
      </c>
      <c r="B59" s="526"/>
      <c r="C59" s="526"/>
      <c r="D59" s="526"/>
      <c r="E59" s="526"/>
      <c r="F59" s="526"/>
      <c r="G59" s="526"/>
      <c r="H59" s="527"/>
    </row>
    <row r="60" spans="1:8" s="35" customFormat="1" ht="37.5" customHeight="1">
      <c r="A60" s="539" t="s">
        <v>355</v>
      </c>
      <c r="B60" s="540"/>
      <c r="C60" s="540"/>
      <c r="D60" s="540"/>
      <c r="E60" s="540"/>
      <c r="F60" s="540"/>
      <c r="G60" s="540"/>
      <c r="H60" s="541"/>
    </row>
    <row r="61" spans="1:8" ht="50.25" customHeight="1">
      <c r="A61" s="128" t="s">
        <v>363</v>
      </c>
      <c r="B61" s="129">
        <v>2110</v>
      </c>
      <c r="C61" s="397">
        <f>'ІІ. Розр. з бюджетом'!C19</f>
        <v>16989</v>
      </c>
      <c r="D61" s="397">
        <f>'ІІ. Розр. з бюджетом'!D19</f>
        <v>13846</v>
      </c>
      <c r="E61" s="397">
        <f>'ІІ. Розр. з бюджетом'!E19</f>
        <v>15000</v>
      </c>
      <c r="F61" s="397">
        <f>'ІІ. Розр. з бюджетом'!F19</f>
        <v>13846</v>
      </c>
      <c r="G61" s="407">
        <f t="shared" ref="G61" si="11">IF(F61="(    )",0,F61)-IF(E61="(    )",0,E61)</f>
        <v>-1154</v>
      </c>
      <c r="H61" s="334">
        <f t="shared" ref="H61" si="12">IF(IF(E61="(    )",0,E61)=0,0,IF(F61="(    )",0,F61)/IF(E61="(    )",0,E61))*100</f>
        <v>92.306666666666672</v>
      </c>
    </row>
    <row r="62" spans="1:8" ht="51" customHeight="1">
      <c r="A62" s="128" t="s">
        <v>357</v>
      </c>
      <c r="B62" s="131">
        <v>2120</v>
      </c>
      <c r="C62" s="409">
        <f>'ІІ. Розр. з бюджетом'!C27</f>
        <v>7664</v>
      </c>
      <c r="D62" s="409">
        <f>'ІІ. Розр. з бюджетом'!D27</f>
        <v>11411.8</v>
      </c>
      <c r="E62" s="409">
        <f>'ІІ. Розр. з бюджетом'!E27</f>
        <v>11214</v>
      </c>
      <c r="F62" s="409">
        <f>'ІІ. Розр. з бюджетом'!F27</f>
        <v>11411.8</v>
      </c>
      <c r="G62" s="474">
        <f t="shared" ref="G62:G64" si="13">IF(F62="(    )",0,F62)-IF(E62="(    )",0,E62)</f>
        <v>197.79999999999927</v>
      </c>
      <c r="H62" s="334">
        <f t="shared" ref="H62:H64" si="14">IF(IF(E62="(    )",0,E62)=0,0,IF(F62="(    )",0,F62)/IF(E62="(    )",0,E62))*100</f>
        <v>101.76386659532726</v>
      </c>
    </row>
    <row r="63" spans="1:8" ht="36.75" customHeight="1">
      <c r="A63" s="128" t="s">
        <v>358</v>
      </c>
      <c r="B63" s="131">
        <v>2130</v>
      </c>
      <c r="C63" s="409">
        <f>'ІІ. Розр. з бюджетом'!C36</f>
        <v>13134</v>
      </c>
      <c r="D63" s="409">
        <f>'ІІ. Розр. з бюджетом'!D36</f>
        <v>13839</v>
      </c>
      <c r="E63" s="409">
        <f>'ІІ. Розр. з бюджетом'!E36</f>
        <v>14132</v>
      </c>
      <c r="F63" s="409">
        <f>'ІІ. Розр. з бюджетом'!F36</f>
        <v>13839</v>
      </c>
      <c r="G63" s="474">
        <f t="shared" si="13"/>
        <v>-293</v>
      </c>
      <c r="H63" s="334">
        <f t="shared" si="14"/>
        <v>97.926691197282764</v>
      </c>
    </row>
    <row r="64" spans="1:8" s="35" customFormat="1" ht="33" customHeight="1" thickBot="1">
      <c r="A64" s="127" t="s">
        <v>403</v>
      </c>
      <c r="B64" s="312">
        <v>2200</v>
      </c>
      <c r="C64" s="410">
        <f>'ІІ. Розр. з бюджетом'!C43</f>
        <v>37787</v>
      </c>
      <c r="D64" s="410">
        <f>'ІІ. Розр. з бюджетом'!D43</f>
        <v>39096.800000000003</v>
      </c>
      <c r="E64" s="410">
        <f>'ІІ. Розр. з бюджетом'!E43</f>
        <v>40346</v>
      </c>
      <c r="F64" s="410">
        <f>'ІІ. Розр. з бюджетом'!F43</f>
        <v>39096.800000000003</v>
      </c>
      <c r="G64" s="475">
        <f t="shared" si="13"/>
        <v>-1249.1999999999971</v>
      </c>
      <c r="H64" s="335">
        <f t="shared" si="14"/>
        <v>96.903782283249896</v>
      </c>
    </row>
    <row r="65" spans="1:8" s="35" customFormat="1" ht="33" customHeight="1" thickBot="1">
      <c r="A65" s="525" t="s">
        <v>239</v>
      </c>
      <c r="B65" s="526"/>
      <c r="C65" s="526"/>
      <c r="D65" s="526"/>
      <c r="E65" s="526"/>
      <c r="F65" s="526"/>
      <c r="G65" s="526"/>
      <c r="H65" s="527"/>
    </row>
    <row r="66" spans="1:8" s="35" customFormat="1" ht="37.5" customHeight="1">
      <c r="A66" s="132" t="s">
        <v>236</v>
      </c>
      <c r="B66" s="133">
        <v>3405</v>
      </c>
      <c r="C66" s="410">
        <f>'ІІІ. Рух грош. коштів'!C66</f>
        <v>640</v>
      </c>
      <c r="D66" s="410">
        <f>'ІІІ. Рух грош. коштів'!D66</f>
        <v>116</v>
      </c>
      <c r="E66" s="410">
        <f>'ІІІ. Рух грош. коштів'!E66</f>
        <v>515</v>
      </c>
      <c r="F66" s="410">
        <f>'ІІІ. Рух грош. коштів'!F66</f>
        <v>116</v>
      </c>
      <c r="G66" s="475">
        <f t="shared" ref="G66" si="15">IF(F66="(    )",0,F66)-IF(E66="(    )",0,E66)</f>
        <v>-399</v>
      </c>
      <c r="H66" s="335">
        <f t="shared" ref="H66" si="16">IF(IF(E66="(    )",0,E66)=0,0,IF(F66="(    )",0,F66)/IF(E66="(    )",0,E66))*100</f>
        <v>22.524271844660191</v>
      </c>
    </row>
    <row r="67" spans="1:8" s="35" customFormat="1" ht="33" customHeight="1">
      <c r="A67" s="134" t="s">
        <v>282</v>
      </c>
      <c r="B67" s="135">
        <v>3030</v>
      </c>
      <c r="C67" s="409">
        <f>'ІІІ. Рух грош. коштів'!C12</f>
        <v>0</v>
      </c>
      <c r="D67" s="409">
        <f>'ІІІ. Рух грош. коштів'!D12</f>
        <v>0</v>
      </c>
      <c r="E67" s="409">
        <f>'ІІІ. Рух грош. коштів'!E12</f>
        <v>0</v>
      </c>
      <c r="F67" s="409">
        <f>'ІІІ. Рух грош. коштів'!F12</f>
        <v>0</v>
      </c>
      <c r="G67" s="474">
        <f t="shared" ref="G67:G72" si="17">IF(F67="(    )",0,F67)-IF(E67="(    )",0,E67)</f>
        <v>0</v>
      </c>
      <c r="H67" s="334">
        <f t="shared" ref="H67:H72" si="18">IF(IF(E67="(    )",0,E67)=0,0,IF(F67="(    )",0,F67)/IF(E67="(    )",0,E67))*100</f>
        <v>0</v>
      </c>
    </row>
    <row r="68" spans="1:8" s="35" customFormat="1" ht="33" customHeight="1">
      <c r="A68" s="134" t="s">
        <v>230</v>
      </c>
      <c r="B68" s="135">
        <v>3195</v>
      </c>
      <c r="C68" s="409">
        <f>'ІІІ. Рух грош. коштів'!C34</f>
        <v>4054</v>
      </c>
      <c r="D68" s="409">
        <f>'ІІІ. Рух грош. коштів'!D34</f>
        <v>18371</v>
      </c>
      <c r="E68" s="409">
        <f>'ІІІ. Рух грош. коштів'!E34</f>
        <v>10119</v>
      </c>
      <c r="F68" s="409">
        <f>'ІІІ. Рух грош. коштів'!F34</f>
        <v>18371</v>
      </c>
      <c r="G68" s="474">
        <f t="shared" si="17"/>
        <v>8252</v>
      </c>
      <c r="H68" s="334">
        <f t="shared" si="18"/>
        <v>181.54956023322461</v>
      </c>
    </row>
    <row r="69" spans="1:8" s="35" customFormat="1" ht="33" customHeight="1">
      <c r="A69" s="134" t="s">
        <v>104</v>
      </c>
      <c r="B69" s="135">
        <v>3295</v>
      </c>
      <c r="C69" s="409">
        <f>'ІІІ. Рух грош. коштів'!C52</f>
        <v>-775</v>
      </c>
      <c r="D69" s="409">
        <f>'ІІІ. Рух грош. коштів'!D52</f>
        <v>-34144</v>
      </c>
      <c r="E69" s="409">
        <f>'ІІІ. Рух грош. коштів'!E52</f>
        <v>-32760</v>
      </c>
      <c r="F69" s="409">
        <f>'ІІІ. Рух грош. коштів'!F52</f>
        <v>-34144</v>
      </c>
      <c r="G69" s="474">
        <f t="shared" si="17"/>
        <v>-1384</v>
      </c>
      <c r="H69" s="334">
        <f t="shared" si="18"/>
        <v>104.22466422466424</v>
      </c>
    </row>
    <row r="70" spans="1:8" s="35" customFormat="1" ht="33" customHeight="1">
      <c r="A70" s="134" t="s">
        <v>238</v>
      </c>
      <c r="B70" s="135">
        <v>3395</v>
      </c>
      <c r="C70" s="409">
        <f>'ІІІ. Рух грош. коштів'!C64</f>
        <v>-3803</v>
      </c>
      <c r="D70" s="409">
        <f>'ІІІ. Рух грош. коштів'!D64</f>
        <v>21722</v>
      </c>
      <c r="E70" s="409">
        <f>'ІІІ. Рух грош. коштів'!E64</f>
        <v>22749</v>
      </c>
      <c r="F70" s="409">
        <f>'ІІІ. Рух грош. коштів'!F64</f>
        <v>21722</v>
      </c>
      <c r="G70" s="474">
        <f t="shared" si="17"/>
        <v>-1027</v>
      </c>
      <c r="H70" s="334">
        <f t="shared" si="18"/>
        <v>95.485515846850404</v>
      </c>
    </row>
    <row r="71" spans="1:8" s="35" customFormat="1" ht="33" customHeight="1">
      <c r="A71" s="134" t="s">
        <v>107</v>
      </c>
      <c r="B71" s="135">
        <v>3410</v>
      </c>
      <c r="C71" s="409">
        <f>'ІІІ. Рух грош. коштів'!C67</f>
        <v>0</v>
      </c>
      <c r="D71" s="409">
        <f>'ІІІ. Рух грош. коштів'!D67</f>
        <v>0</v>
      </c>
      <c r="E71" s="409">
        <f>'ІІІ. Рух грош. коштів'!E67</f>
        <v>0</v>
      </c>
      <c r="F71" s="409">
        <f>'ІІІ. Рух грош. коштів'!F67</f>
        <v>0</v>
      </c>
      <c r="G71" s="474">
        <f t="shared" si="17"/>
        <v>0</v>
      </c>
      <c r="H71" s="334">
        <f t="shared" si="18"/>
        <v>0</v>
      </c>
    </row>
    <row r="72" spans="1:8" s="35" customFormat="1" ht="37.5" customHeight="1" thickBot="1">
      <c r="A72" s="132" t="s">
        <v>237</v>
      </c>
      <c r="B72" s="133">
        <v>3415</v>
      </c>
      <c r="C72" s="410">
        <f>SUM(C66,C68:C71)</f>
        <v>116</v>
      </c>
      <c r="D72" s="410">
        <f t="shared" ref="D72:F72" si="19">SUM(D66,D68:D71)</f>
        <v>6065</v>
      </c>
      <c r="E72" s="410">
        <f t="shared" si="19"/>
        <v>623</v>
      </c>
      <c r="F72" s="410">
        <f t="shared" si="19"/>
        <v>6065</v>
      </c>
      <c r="G72" s="475">
        <f t="shared" si="17"/>
        <v>5442</v>
      </c>
      <c r="H72" s="335">
        <f t="shared" si="18"/>
        <v>973.51524879614772</v>
      </c>
    </row>
    <row r="73" spans="1:8" s="35" customFormat="1" ht="33" customHeight="1" thickBot="1">
      <c r="A73" s="529" t="s">
        <v>240</v>
      </c>
      <c r="B73" s="530"/>
      <c r="C73" s="530"/>
      <c r="D73" s="530"/>
      <c r="E73" s="530"/>
      <c r="F73" s="530"/>
      <c r="G73" s="530"/>
      <c r="H73" s="531"/>
    </row>
    <row r="74" spans="1:8" s="35" customFormat="1" ht="33" customHeight="1">
      <c r="A74" s="313" t="s">
        <v>192</v>
      </c>
      <c r="B74" s="318">
        <v>4000</v>
      </c>
      <c r="C74" s="411">
        <f>'IV. Кап. інвестиції'!C7</f>
        <v>848</v>
      </c>
      <c r="D74" s="411">
        <f>'IV. Кап. інвестиції'!D7</f>
        <v>29090</v>
      </c>
      <c r="E74" s="411">
        <f>'IV. Кап. інвестиції'!E7</f>
        <v>27920</v>
      </c>
      <c r="F74" s="411">
        <f>'IV. Кап. інвестиції'!F7</f>
        <v>29090</v>
      </c>
      <c r="G74" s="412">
        <f t="shared" ref="G74:G75" si="20">IF(F74="(    )",0,F74)-IF(E74="(    )",0,E74)</f>
        <v>1170</v>
      </c>
      <c r="H74" s="339">
        <f t="shared" ref="H74:H75" si="21">IF(IF(E74="(    )",0,E74)=0,0,IF(F74="(    )",0,F74)/IF(E74="(    )",0,E74))*100</f>
        <v>104.19054441260744</v>
      </c>
    </row>
    <row r="75" spans="1:8" s="35" customFormat="1" ht="33" customHeight="1">
      <c r="A75" s="314" t="s">
        <v>1</v>
      </c>
      <c r="B75" s="133" t="s">
        <v>129</v>
      </c>
      <c r="C75" s="397">
        <f>'IV. Кап. інвестиції'!C8</f>
        <v>0</v>
      </c>
      <c r="D75" s="397">
        <f>'IV. Кап. інвестиції'!D8</f>
        <v>0</v>
      </c>
      <c r="E75" s="397">
        <f>'IV. Кап. інвестиції'!E8</f>
        <v>0</v>
      </c>
      <c r="F75" s="397">
        <f>'IV. Кап. інвестиції'!F8</f>
        <v>0</v>
      </c>
      <c r="G75" s="474">
        <f t="shared" si="20"/>
        <v>0</v>
      </c>
      <c r="H75" s="340">
        <f t="shared" si="21"/>
        <v>0</v>
      </c>
    </row>
    <row r="76" spans="1:8" s="35" customFormat="1" ht="33" customHeight="1">
      <c r="A76" s="314" t="s">
        <v>2</v>
      </c>
      <c r="B76" s="133">
        <v>4020</v>
      </c>
      <c r="C76" s="397">
        <f>'IV. Кап. інвестиції'!C9</f>
        <v>173</v>
      </c>
      <c r="D76" s="397">
        <f>'IV. Кап. інвестиції'!D9</f>
        <v>24960</v>
      </c>
      <c r="E76" s="397">
        <f>'IV. Кап. інвестиції'!E9</f>
        <v>24760</v>
      </c>
      <c r="F76" s="397">
        <f>'IV. Кап. інвестиції'!F9</f>
        <v>24960</v>
      </c>
      <c r="G76" s="474">
        <f t="shared" ref="G76:G79" si="22">IF(F76="(    )",0,F76)-IF(E76="(    )",0,E76)</f>
        <v>200</v>
      </c>
      <c r="H76" s="340">
        <f t="shared" ref="H76:H79" si="23">IF(IF(E76="(    )",0,E76)=0,0,IF(F76="(    )",0,F76)/IF(E76="(    )",0,E76))*100</f>
        <v>100.80775444264944</v>
      </c>
    </row>
    <row r="77" spans="1:8" s="35" customFormat="1" ht="33" customHeight="1">
      <c r="A77" s="314" t="s">
        <v>28</v>
      </c>
      <c r="B77" s="133">
        <v>4030</v>
      </c>
      <c r="C77" s="397">
        <f>'IV. Кап. інвестиції'!C10</f>
        <v>465</v>
      </c>
      <c r="D77" s="397">
        <f>'IV. Кап. інвестиції'!D10</f>
        <v>401</v>
      </c>
      <c r="E77" s="397">
        <f>'IV. Кап. інвестиції'!E10</f>
        <v>390</v>
      </c>
      <c r="F77" s="397">
        <f>'IV. Кап. інвестиції'!F10</f>
        <v>401</v>
      </c>
      <c r="G77" s="474">
        <f t="shared" si="22"/>
        <v>11</v>
      </c>
      <c r="H77" s="340">
        <f t="shared" si="23"/>
        <v>102.82051282051282</v>
      </c>
    </row>
    <row r="78" spans="1:8" s="35" customFormat="1" ht="33" customHeight="1">
      <c r="A78" s="314" t="s">
        <v>3</v>
      </c>
      <c r="B78" s="133">
        <v>4040</v>
      </c>
      <c r="C78" s="397">
        <f>'IV. Кап. інвестиції'!C11</f>
        <v>0</v>
      </c>
      <c r="D78" s="397">
        <f>'IV. Кап. інвестиції'!D11</f>
        <v>0</v>
      </c>
      <c r="E78" s="397">
        <f>'IV. Кап. інвестиції'!E11</f>
        <v>0</v>
      </c>
      <c r="F78" s="397">
        <f>'IV. Кап. інвестиції'!F11</f>
        <v>0</v>
      </c>
      <c r="G78" s="474">
        <f t="shared" si="22"/>
        <v>0</v>
      </c>
      <c r="H78" s="340">
        <f t="shared" si="23"/>
        <v>0</v>
      </c>
    </row>
    <row r="79" spans="1:8" s="35" customFormat="1" ht="42">
      <c r="A79" s="314" t="s">
        <v>60</v>
      </c>
      <c r="B79" s="133">
        <v>4050</v>
      </c>
      <c r="C79" s="397">
        <f>'IV. Кап. інвестиції'!C12</f>
        <v>210</v>
      </c>
      <c r="D79" s="397">
        <f>'IV. Кап. інвестиції'!D12</f>
        <v>3729</v>
      </c>
      <c r="E79" s="397">
        <f>'IV. Кап. інвестиції'!E12</f>
        <v>2770</v>
      </c>
      <c r="F79" s="397">
        <f>'IV. Кап. інвестиції'!F12</f>
        <v>3729</v>
      </c>
      <c r="G79" s="474">
        <f t="shared" si="22"/>
        <v>959</v>
      </c>
      <c r="H79" s="340">
        <f t="shared" si="23"/>
        <v>134.62093862815885</v>
      </c>
    </row>
    <row r="80" spans="1:8" s="35" customFormat="1" ht="33" customHeight="1">
      <c r="A80" s="314" t="s">
        <v>202</v>
      </c>
      <c r="B80" s="133">
        <v>4060</v>
      </c>
      <c r="C80" s="397">
        <f>'IV. Кап. інвестиції'!C13</f>
        <v>0</v>
      </c>
      <c r="D80" s="397">
        <f>'IV. Кап. інвестиції'!D13</f>
        <v>0</v>
      </c>
      <c r="E80" s="397">
        <f>'IV. Кап. інвестиції'!E13</f>
        <v>0</v>
      </c>
      <c r="F80" s="397">
        <f>'IV. Кап. інвестиції'!F13</f>
        <v>0</v>
      </c>
      <c r="G80" s="474">
        <f t="shared" ref="G80:G85" si="24">IF(F80="(    )",0,F80)-IF(E80="(    )",0,E80)</f>
        <v>0</v>
      </c>
      <c r="H80" s="340">
        <f t="shared" ref="H80:H85" si="25">IF(IF(E80="(    )",0,E80)=0,0,IF(F80="(    )",0,F80)/IF(E80="(    )",0,E80))*100</f>
        <v>0</v>
      </c>
    </row>
    <row r="81" spans="1:8" s="35" customFormat="1" ht="33" customHeight="1">
      <c r="A81" s="315" t="s">
        <v>193</v>
      </c>
      <c r="B81" s="136">
        <v>4000</v>
      </c>
      <c r="C81" s="408">
        <f>SUM(C82:C85)</f>
        <v>848</v>
      </c>
      <c r="D81" s="408">
        <f t="shared" ref="D81:F81" si="26">SUM(D82:D85)</f>
        <v>29090</v>
      </c>
      <c r="E81" s="408">
        <f t="shared" si="26"/>
        <v>27920</v>
      </c>
      <c r="F81" s="408">
        <f t="shared" si="26"/>
        <v>29090</v>
      </c>
      <c r="G81" s="475">
        <f t="shared" si="24"/>
        <v>1170</v>
      </c>
      <c r="H81" s="430">
        <f t="shared" si="25"/>
        <v>104.19054441260744</v>
      </c>
    </row>
    <row r="82" spans="1:8" s="35" customFormat="1" ht="33" customHeight="1">
      <c r="A82" s="314" t="s">
        <v>295</v>
      </c>
      <c r="B82" s="133" t="s">
        <v>194</v>
      </c>
      <c r="C82" s="397"/>
      <c r="D82" s="397">
        <f>'6.2. Інша інфо_2'!N44</f>
        <v>4410</v>
      </c>
      <c r="E82" s="397">
        <f>'6.2. Інша інфо_2'!M44</f>
        <v>4410</v>
      </c>
      <c r="F82" s="397">
        <f>'6.2. Інша інфо_2'!N44</f>
        <v>4410</v>
      </c>
      <c r="G82" s="474">
        <f t="shared" si="24"/>
        <v>0</v>
      </c>
      <c r="H82" s="340">
        <f t="shared" si="25"/>
        <v>100</v>
      </c>
    </row>
    <row r="83" spans="1:8" s="35" customFormat="1" ht="33" customHeight="1">
      <c r="A83" s="314" t="s">
        <v>296</v>
      </c>
      <c r="B83" s="133" t="s">
        <v>195</v>
      </c>
      <c r="C83" s="397"/>
      <c r="D83" s="397">
        <f>'6.2. Інша інфо_2'!R44</f>
        <v>19730</v>
      </c>
      <c r="E83" s="397">
        <f>'6.2. Інша інфо_2'!Q44</f>
        <v>19730</v>
      </c>
      <c r="F83" s="397">
        <f>'6.2. Інша інфо_2'!R44</f>
        <v>19730</v>
      </c>
      <c r="G83" s="474">
        <f t="shared" si="24"/>
        <v>0</v>
      </c>
      <c r="H83" s="340">
        <f t="shared" si="25"/>
        <v>100</v>
      </c>
    </row>
    <row r="84" spans="1:8" s="35" customFormat="1" ht="33" customHeight="1">
      <c r="A84" s="314" t="s">
        <v>162</v>
      </c>
      <c r="B84" s="133" t="s">
        <v>196</v>
      </c>
      <c r="C84" s="397">
        <v>745</v>
      </c>
      <c r="D84" s="397">
        <f>'6.2. Інша інфо_2'!V44</f>
        <v>4330</v>
      </c>
      <c r="E84" s="397">
        <f>'6.2. Інша інфо_2'!U44</f>
        <v>3160</v>
      </c>
      <c r="F84" s="397">
        <f>'6.2. Інша інфо_2'!V44</f>
        <v>4330</v>
      </c>
      <c r="G84" s="474">
        <f t="shared" si="24"/>
        <v>1170</v>
      </c>
      <c r="H84" s="340">
        <f t="shared" si="25"/>
        <v>137.02531645569621</v>
      </c>
    </row>
    <row r="85" spans="1:8" s="35" customFormat="1" ht="33" customHeight="1" thickBot="1">
      <c r="A85" s="316" t="s">
        <v>297</v>
      </c>
      <c r="B85" s="317" t="s">
        <v>197</v>
      </c>
      <c r="C85" s="498">
        <v>103</v>
      </c>
      <c r="D85" s="498">
        <f>'6.2. Інша інфо_2'!Z44</f>
        <v>620</v>
      </c>
      <c r="E85" s="498">
        <f>'6.2. Інша інфо_2'!Y44</f>
        <v>620</v>
      </c>
      <c r="F85" s="498">
        <f>'6.2. Інша інфо_2'!Z44</f>
        <v>620</v>
      </c>
      <c r="G85" s="498">
        <f t="shared" si="24"/>
        <v>0</v>
      </c>
      <c r="H85" s="499">
        <f t="shared" si="25"/>
        <v>100</v>
      </c>
    </row>
    <row r="86" spans="1:8" s="35" customFormat="1" ht="33" customHeight="1" thickBot="1">
      <c r="A86" s="532" t="s">
        <v>127</v>
      </c>
      <c r="B86" s="533"/>
      <c r="C86" s="533"/>
      <c r="D86" s="533"/>
      <c r="E86" s="533"/>
      <c r="F86" s="533"/>
      <c r="G86" s="533"/>
      <c r="H86" s="534"/>
    </row>
    <row r="87" spans="1:8" s="35" customFormat="1" ht="33" customHeight="1">
      <c r="A87" s="134" t="s">
        <v>267</v>
      </c>
      <c r="B87" s="135">
        <v>5040</v>
      </c>
      <c r="C87" s="338">
        <f>' V. Коефіцієнти'!D11</f>
        <v>6.4929368090135897</v>
      </c>
      <c r="D87" s="338">
        <f>F87</f>
        <v>9.7795116513985167</v>
      </c>
      <c r="E87" s="338">
        <f>' V. Коефіцієнти'!F11</f>
        <v>12.492185724028189</v>
      </c>
      <c r="F87" s="338">
        <f>' V. Коефіцієнти'!G11</f>
        <v>9.7795116513985167</v>
      </c>
      <c r="G87" s="337">
        <f t="shared" ref="G87" si="27">IF(F87="(    )",0,F87)-IF(E87="(    )",0,E87)</f>
        <v>-2.7126740726296728</v>
      </c>
      <c r="H87" s="340">
        <f t="shared" ref="H87" si="28">IF(IF(E87="(    )",0,E87)=0,0,IF(F87="(    )",0,F87)/IF(E87="(    )",0,E87))*100</f>
        <v>78.285032479048411</v>
      </c>
    </row>
    <row r="88" spans="1:8" s="35" customFormat="1" ht="33" customHeight="1">
      <c r="A88" s="134" t="s">
        <v>268</v>
      </c>
      <c r="B88" s="135">
        <v>5020</v>
      </c>
      <c r="C88" s="338">
        <f>' V. Коефіцієнти'!D9</f>
        <v>11.174644894307125</v>
      </c>
      <c r="D88" s="338">
        <f t="shared" ref="D88:D91" si="29">F88</f>
        <v>13.718094046827972</v>
      </c>
      <c r="E88" s="338">
        <f>' V. Коефіцієнти'!F9</f>
        <v>15.062743586449098</v>
      </c>
      <c r="F88" s="338">
        <f>' V. Коефіцієнти'!G9</f>
        <v>13.718094046827972</v>
      </c>
      <c r="G88" s="337">
        <f t="shared" ref="G88:G91" si="30">IF(F88="(    )",0,F88)-IF(E88="(    )",0,E88)</f>
        <v>-1.3446495396211269</v>
      </c>
      <c r="H88" s="340">
        <f t="shared" ref="H88:H91" si="31">IF(IF(E88="(    )",0,E88)=0,0,IF(F88="(    )",0,F88)/IF(E88="(    )",0,E88))*100</f>
        <v>91.073010491722002</v>
      </c>
    </row>
    <row r="89" spans="1:8" s="35" customFormat="1" ht="33" customHeight="1">
      <c r="A89" s="134" t="s">
        <v>269</v>
      </c>
      <c r="B89" s="135">
        <v>5030</v>
      </c>
      <c r="C89" s="338">
        <f>' V. Коефіцієнти'!D10</f>
        <v>16.655900310487819</v>
      </c>
      <c r="D89" s="338">
        <f t="shared" si="29"/>
        <v>16.760990519855767</v>
      </c>
      <c r="E89" s="338">
        <f>' V. Коефіцієнти'!F10</f>
        <v>16.465818328230196</v>
      </c>
      <c r="F89" s="338">
        <f>' V. Коефіцієнти'!G10</f>
        <v>16.760990519855767</v>
      </c>
      <c r="G89" s="337">
        <f t="shared" si="30"/>
        <v>0.2951721916255714</v>
      </c>
      <c r="H89" s="340">
        <f t="shared" si="31"/>
        <v>101.79263602780983</v>
      </c>
    </row>
    <row r="90" spans="1:8" s="35" customFormat="1" ht="33" customHeight="1">
      <c r="A90" s="134" t="s">
        <v>133</v>
      </c>
      <c r="B90" s="135">
        <v>5110</v>
      </c>
      <c r="C90" s="338">
        <f>' V. Коефіцієнти'!D14</f>
        <v>2.0387017290454139</v>
      </c>
      <c r="D90" s="338">
        <f t="shared" si="29"/>
        <v>4.5082355474216813</v>
      </c>
      <c r="E90" s="338">
        <f>' V. Коефіцієнти'!F14</f>
        <v>10.735524728588661</v>
      </c>
      <c r="F90" s="338">
        <f>' V. Коефіцієнти'!G14</f>
        <v>4.5082355474216813</v>
      </c>
      <c r="G90" s="337">
        <f t="shared" si="30"/>
        <v>-6.2272891811669799</v>
      </c>
      <c r="H90" s="340">
        <f t="shared" si="31"/>
        <v>41.993620818703604</v>
      </c>
    </row>
    <row r="91" spans="1:8" s="35" customFormat="1" ht="33" customHeight="1" thickBot="1">
      <c r="A91" s="134" t="s">
        <v>270</v>
      </c>
      <c r="B91" s="135">
        <v>5220</v>
      </c>
      <c r="C91" s="338">
        <f>' V. Коефіцієнти'!D19</f>
        <v>0.49081544087306667</v>
      </c>
      <c r="D91" s="338">
        <f t="shared" si="29"/>
        <v>0.4154118958354443</v>
      </c>
      <c r="E91" s="338">
        <f>' V. Коефіцієнти'!F19</f>
        <v>0.40626367941422259</v>
      </c>
      <c r="F91" s="338">
        <f>' V. Коефіцієнти'!G19</f>
        <v>0.4154118958354443</v>
      </c>
      <c r="G91" s="337">
        <f t="shared" si="30"/>
        <v>9.148216421221711E-3</v>
      </c>
      <c r="H91" s="340">
        <f t="shared" si="31"/>
        <v>102.25179283425292</v>
      </c>
    </row>
    <row r="92" spans="1:8" s="35" customFormat="1" ht="33" customHeight="1" thickBot="1">
      <c r="A92" s="525" t="s">
        <v>241</v>
      </c>
      <c r="B92" s="526"/>
      <c r="C92" s="526"/>
      <c r="D92" s="526"/>
      <c r="E92" s="526"/>
      <c r="F92" s="526"/>
      <c r="G92" s="526"/>
      <c r="H92" s="527"/>
    </row>
    <row r="93" spans="1:8" s="35" customFormat="1" ht="33" customHeight="1">
      <c r="A93" s="319" t="s">
        <v>261</v>
      </c>
      <c r="B93" s="320">
        <v>6000</v>
      </c>
      <c r="C93" s="413">
        <v>37076</v>
      </c>
      <c r="D93" s="413">
        <f>F93</f>
        <v>59595</v>
      </c>
      <c r="E93" s="413">
        <v>60970</v>
      </c>
      <c r="F93" s="413">
        <v>59595</v>
      </c>
      <c r="G93" s="475">
        <f t="shared" ref="G93" si="32">IF(F93="(    )",0,F93)-IF(E93="(    )",0,E93)</f>
        <v>-1375</v>
      </c>
      <c r="H93" s="430">
        <f t="shared" ref="H93" si="33">IF(IF(E93="(    )",0,E93)=0,0,IF(F93="(    )",0,F93)/IF(E93="(    )",0,E93))*100</f>
        <v>97.744792520911929</v>
      </c>
    </row>
    <row r="94" spans="1:8" s="35" customFormat="1" ht="33" customHeight="1">
      <c r="A94" s="321" t="s">
        <v>262</v>
      </c>
      <c r="B94" s="320">
        <v>6001</v>
      </c>
      <c r="C94" s="407">
        <f>C95-C96</f>
        <v>35786</v>
      </c>
      <c r="D94" s="407">
        <f t="shared" ref="D94:D107" si="34">F94</f>
        <v>57693</v>
      </c>
      <c r="E94" s="407">
        <f t="shared" ref="E94:F94" si="35">E95-E96</f>
        <v>59680</v>
      </c>
      <c r="F94" s="407">
        <f t="shared" si="35"/>
        <v>57693</v>
      </c>
      <c r="G94" s="474">
        <f t="shared" ref="G94:G107" si="36">IF(F94="(    )",0,F94)-IF(E94="(    )",0,E94)</f>
        <v>-1987</v>
      </c>
      <c r="H94" s="334">
        <f t="shared" ref="H94:H107" si="37">IF(IF(E94="(    )",0,E94)=0,0,IF(F94="(    )",0,F94)/IF(E94="(    )",0,E94))*100</f>
        <v>96.670576407506701</v>
      </c>
    </row>
    <row r="95" spans="1:8" s="35" customFormat="1" ht="33" customHeight="1">
      <c r="A95" s="321" t="s">
        <v>263</v>
      </c>
      <c r="B95" s="320">
        <v>6002</v>
      </c>
      <c r="C95" s="407">
        <v>70281</v>
      </c>
      <c r="D95" s="407">
        <f t="shared" si="34"/>
        <v>98690</v>
      </c>
      <c r="E95" s="407">
        <v>100516</v>
      </c>
      <c r="F95" s="407">
        <v>98690</v>
      </c>
      <c r="G95" s="474">
        <f t="shared" si="36"/>
        <v>-1826</v>
      </c>
      <c r="H95" s="334">
        <f t="shared" si="37"/>
        <v>98.183373791237216</v>
      </c>
    </row>
    <row r="96" spans="1:8" s="35" customFormat="1" ht="27" customHeight="1">
      <c r="A96" s="321" t="s">
        <v>264</v>
      </c>
      <c r="B96" s="320">
        <v>6003</v>
      </c>
      <c r="C96" s="407">
        <v>34495</v>
      </c>
      <c r="D96" s="407">
        <f t="shared" si="34"/>
        <v>40997</v>
      </c>
      <c r="E96" s="407">
        <v>40836</v>
      </c>
      <c r="F96" s="407">
        <v>40997</v>
      </c>
      <c r="G96" s="474">
        <f t="shared" si="36"/>
        <v>161</v>
      </c>
      <c r="H96" s="334">
        <f t="shared" si="37"/>
        <v>100.39425996669604</v>
      </c>
    </row>
    <row r="97" spans="1:8" s="35" customFormat="1" ht="33" customHeight="1">
      <c r="A97" s="321" t="s">
        <v>265</v>
      </c>
      <c r="B97" s="320">
        <v>6010</v>
      </c>
      <c r="C97" s="407">
        <v>34452</v>
      </c>
      <c r="D97" s="407">
        <f t="shared" si="34"/>
        <v>42737</v>
      </c>
      <c r="E97" s="407">
        <v>55775</v>
      </c>
      <c r="F97" s="407">
        <v>42737</v>
      </c>
      <c r="G97" s="474">
        <f t="shared" si="36"/>
        <v>-13038</v>
      </c>
      <c r="H97" s="334">
        <f t="shared" si="37"/>
        <v>76.623935454952942</v>
      </c>
    </row>
    <row r="98" spans="1:8" s="35" customFormat="1" ht="33" customHeight="1">
      <c r="A98" s="321" t="s">
        <v>337</v>
      </c>
      <c r="B98" s="66">
        <v>6011</v>
      </c>
      <c r="C98" s="407">
        <v>116</v>
      </c>
      <c r="D98" s="407">
        <f t="shared" si="34"/>
        <v>6065</v>
      </c>
      <c r="E98" s="407">
        <v>623</v>
      </c>
      <c r="F98" s="407">
        <v>6065</v>
      </c>
      <c r="G98" s="474">
        <f t="shared" si="36"/>
        <v>5442</v>
      </c>
      <c r="H98" s="334">
        <f t="shared" si="37"/>
        <v>973.51524879614772</v>
      </c>
    </row>
    <row r="99" spans="1:8" s="35" customFormat="1" ht="27.75" customHeight="1">
      <c r="A99" s="322" t="s">
        <v>147</v>
      </c>
      <c r="B99" s="323">
        <v>6020</v>
      </c>
      <c r="C99" s="413">
        <f>C93+C97</f>
        <v>71528</v>
      </c>
      <c r="D99" s="413">
        <f t="shared" si="34"/>
        <v>102332</v>
      </c>
      <c r="E99" s="413">
        <f t="shared" ref="E99:F99" si="38">E93+E97</f>
        <v>116745</v>
      </c>
      <c r="F99" s="413">
        <f t="shared" si="38"/>
        <v>102332</v>
      </c>
      <c r="G99" s="475">
        <f t="shared" si="36"/>
        <v>-14413</v>
      </c>
      <c r="H99" s="335">
        <f t="shared" si="37"/>
        <v>87.65428926292347</v>
      </c>
    </row>
    <row r="100" spans="1:8" s="35" customFormat="1" ht="33" customHeight="1">
      <c r="A100" s="321" t="s">
        <v>101</v>
      </c>
      <c r="B100" s="320">
        <v>6030</v>
      </c>
      <c r="C100" s="407">
        <v>47989</v>
      </c>
      <c r="D100" s="407">
        <f t="shared" si="34"/>
        <v>83754</v>
      </c>
      <c r="E100" s="407">
        <v>106797</v>
      </c>
      <c r="F100" s="407">
        <v>83754</v>
      </c>
      <c r="G100" s="474">
        <f t="shared" si="36"/>
        <v>-23043</v>
      </c>
      <c r="H100" s="334">
        <f t="shared" si="37"/>
        <v>78.42355122334898</v>
      </c>
    </row>
    <row r="101" spans="1:8" s="35" customFormat="1" ht="33" customHeight="1">
      <c r="A101" s="321" t="s">
        <v>108</v>
      </c>
      <c r="B101" s="320">
        <v>6040</v>
      </c>
      <c r="C101" s="407">
        <v>5537</v>
      </c>
      <c r="D101" s="407">
        <f t="shared" si="34"/>
        <v>6589</v>
      </c>
      <c r="E101" s="407">
        <v>6569</v>
      </c>
      <c r="F101" s="407">
        <v>6589</v>
      </c>
      <c r="G101" s="474">
        <f t="shared" si="36"/>
        <v>20</v>
      </c>
      <c r="H101" s="334">
        <f t="shared" si="37"/>
        <v>100.30446034404019</v>
      </c>
    </row>
    <row r="102" spans="1:8" s="35" customFormat="1" ht="33" customHeight="1">
      <c r="A102" s="321" t="s">
        <v>109</v>
      </c>
      <c r="B102" s="66">
        <v>6050</v>
      </c>
      <c r="C102" s="407">
        <v>18002</v>
      </c>
      <c r="D102" s="407">
        <f t="shared" si="34"/>
        <v>11989</v>
      </c>
      <c r="E102" s="407">
        <v>3379</v>
      </c>
      <c r="F102" s="407">
        <v>11989</v>
      </c>
      <c r="G102" s="474">
        <f t="shared" si="36"/>
        <v>8610</v>
      </c>
      <c r="H102" s="334">
        <f t="shared" si="37"/>
        <v>354.80911512281739</v>
      </c>
    </row>
    <row r="103" spans="1:8" s="35" customFormat="1" ht="27.75" customHeight="1">
      <c r="A103" s="322" t="s">
        <v>148</v>
      </c>
      <c r="B103" s="323">
        <v>6060</v>
      </c>
      <c r="C103" s="413">
        <f>SUM(C101:C102)</f>
        <v>23539</v>
      </c>
      <c r="D103" s="413">
        <f t="shared" si="34"/>
        <v>18578</v>
      </c>
      <c r="E103" s="413">
        <f t="shared" ref="E103:F103" si="39">SUM(E101:E102)</f>
        <v>9948</v>
      </c>
      <c r="F103" s="413">
        <f t="shared" si="39"/>
        <v>18578</v>
      </c>
      <c r="G103" s="475">
        <f t="shared" si="36"/>
        <v>8630</v>
      </c>
      <c r="H103" s="335">
        <f t="shared" si="37"/>
        <v>186.75110574989949</v>
      </c>
    </row>
    <row r="104" spans="1:8" s="35" customFormat="1" ht="28.5" customHeight="1">
      <c r="A104" s="321" t="s">
        <v>326</v>
      </c>
      <c r="B104" s="320">
        <v>6070</v>
      </c>
      <c r="C104" s="407"/>
      <c r="D104" s="413">
        <f t="shared" si="34"/>
        <v>0</v>
      </c>
      <c r="E104" s="407"/>
      <c r="F104" s="407"/>
      <c r="G104" s="474">
        <f t="shared" si="36"/>
        <v>0</v>
      </c>
      <c r="H104" s="335">
        <f t="shared" si="37"/>
        <v>0</v>
      </c>
    </row>
    <row r="105" spans="1:8" s="35" customFormat="1" ht="28.5" customHeight="1">
      <c r="A105" s="321" t="s">
        <v>327</v>
      </c>
      <c r="B105" s="66">
        <v>6080</v>
      </c>
      <c r="C105" s="407">
        <v>6337</v>
      </c>
      <c r="D105" s="407">
        <f t="shared" si="34"/>
        <v>6589</v>
      </c>
      <c r="E105" s="407">
        <v>6569</v>
      </c>
      <c r="F105" s="407">
        <v>6589</v>
      </c>
      <c r="G105" s="474">
        <f t="shared" si="36"/>
        <v>20</v>
      </c>
      <c r="H105" s="334">
        <f t="shared" si="37"/>
        <v>100.30446034404019</v>
      </c>
    </row>
    <row r="106" spans="1:8" s="35" customFormat="1" ht="27.75" customHeight="1">
      <c r="A106" s="322" t="s">
        <v>328</v>
      </c>
      <c r="B106" s="323">
        <v>6090</v>
      </c>
      <c r="C106" s="413">
        <f>C100+C103</f>
        <v>71528</v>
      </c>
      <c r="D106" s="413">
        <f t="shared" si="34"/>
        <v>102332</v>
      </c>
      <c r="E106" s="413">
        <f t="shared" ref="E106:F106" si="40">E100+E103</f>
        <v>116745</v>
      </c>
      <c r="F106" s="413">
        <f t="shared" si="40"/>
        <v>102332</v>
      </c>
      <c r="G106" s="475">
        <f t="shared" si="36"/>
        <v>-14413</v>
      </c>
      <c r="H106" s="335">
        <f t="shared" si="37"/>
        <v>87.65428926292347</v>
      </c>
    </row>
    <row r="107" spans="1:8" s="35" customFormat="1" ht="27.75" customHeight="1" thickBot="1">
      <c r="A107" s="322" t="s">
        <v>329</v>
      </c>
      <c r="B107" s="324">
        <v>6099</v>
      </c>
      <c r="C107" s="413">
        <f>C99-C106</f>
        <v>0</v>
      </c>
      <c r="D107" s="413">
        <f t="shared" si="34"/>
        <v>0</v>
      </c>
      <c r="E107" s="413">
        <f>E99-E106</f>
        <v>0</v>
      </c>
      <c r="F107" s="413">
        <f>F99-F106</f>
        <v>0</v>
      </c>
      <c r="G107" s="475">
        <f t="shared" si="36"/>
        <v>0</v>
      </c>
      <c r="H107" s="335">
        <f t="shared" si="37"/>
        <v>0</v>
      </c>
    </row>
    <row r="108" spans="1:8" s="35" customFormat="1" ht="33" customHeight="1" thickBot="1">
      <c r="A108" s="525" t="s">
        <v>242</v>
      </c>
      <c r="B108" s="526"/>
      <c r="C108" s="526"/>
      <c r="D108" s="526"/>
      <c r="E108" s="526"/>
      <c r="F108" s="526"/>
      <c r="G108" s="526"/>
      <c r="H108" s="527"/>
    </row>
    <row r="109" spans="1:8" s="35" customFormat="1" ht="27.75" customHeight="1">
      <c r="A109" s="132" t="s">
        <v>283</v>
      </c>
      <c r="B109" s="136" t="s">
        <v>243</v>
      </c>
      <c r="C109" s="410">
        <f>SUM(C110:C112)</f>
        <v>2717</v>
      </c>
      <c r="D109" s="410">
        <f t="shared" ref="D109:F109" si="41">SUM(D110:D112)</f>
        <v>5292</v>
      </c>
      <c r="E109" s="410">
        <f t="shared" si="41"/>
        <v>5292</v>
      </c>
      <c r="F109" s="410">
        <f t="shared" si="41"/>
        <v>5292</v>
      </c>
      <c r="G109" s="475">
        <f t="shared" ref="G109" si="42">IF(F109="(    )",0,F109)-IF(E109="(    )",0,E109)</f>
        <v>0</v>
      </c>
      <c r="H109" s="335">
        <f t="shared" ref="H109" si="43">IF(IF(E109="(    )",0,E109)=0,0,IF(F109="(    )",0,F109)/IF(E109="(    )",0,E109))*100</f>
        <v>100</v>
      </c>
    </row>
    <row r="110" spans="1:8" s="35" customFormat="1" ht="30" customHeight="1">
      <c r="A110" s="134" t="s">
        <v>298</v>
      </c>
      <c r="B110" s="135" t="s">
        <v>245</v>
      </c>
      <c r="C110" s="500"/>
      <c r="D110" s="409">
        <f>'6.1. Інша інфо_1'!$H$65</f>
        <v>5292</v>
      </c>
      <c r="E110" s="409">
        <f>'6.1. Інша інфо_1'!$F$65</f>
        <v>5292</v>
      </c>
      <c r="F110" s="409">
        <f>'6.1. Інша інфо_1'!$H$65</f>
        <v>5292</v>
      </c>
      <c r="G110" s="474">
        <f t="shared" ref="G110:G116" si="44">IF(F110="(    )",0,F110)-IF(E110="(    )",0,E110)</f>
        <v>0</v>
      </c>
      <c r="H110" s="334">
        <f t="shared" ref="H110:H116" si="45">IF(IF(E110="(    )",0,E110)=0,0,IF(F110="(    )",0,F110)/IF(E110="(    )",0,E110))*100</f>
        <v>100</v>
      </c>
    </row>
    <row r="111" spans="1:8" s="35" customFormat="1" ht="29.25" customHeight="1">
      <c r="A111" s="134" t="s">
        <v>299</v>
      </c>
      <c r="B111" s="135" t="s">
        <v>246</v>
      </c>
      <c r="C111" s="409">
        <v>2717</v>
      </c>
      <c r="D111" s="409">
        <f>'6.1. Інша інфо_1'!$H$73</f>
        <v>0</v>
      </c>
      <c r="E111" s="409">
        <f>'6.1. Інша інфо_1'!$F$73</f>
        <v>0</v>
      </c>
      <c r="F111" s="409">
        <f>'6.1. Інша інфо_1'!$H$73</f>
        <v>0</v>
      </c>
      <c r="G111" s="474">
        <f t="shared" si="44"/>
        <v>0</v>
      </c>
      <c r="H111" s="334">
        <f t="shared" si="45"/>
        <v>0</v>
      </c>
    </row>
    <row r="112" spans="1:8" s="35" customFormat="1" ht="33" customHeight="1">
      <c r="A112" s="134" t="s">
        <v>300</v>
      </c>
      <c r="B112" s="135" t="s">
        <v>247</v>
      </c>
      <c r="C112" s="409"/>
      <c r="D112" s="409">
        <f>'6.1. Інша інфо_1'!$H$76</f>
        <v>0</v>
      </c>
      <c r="E112" s="409">
        <f>'6.1. Інша інфо_1'!$F$76</f>
        <v>0</v>
      </c>
      <c r="F112" s="409">
        <f>'6.1. Інша інфо_1'!$H$76</f>
        <v>0</v>
      </c>
      <c r="G112" s="475">
        <f t="shared" si="44"/>
        <v>0</v>
      </c>
      <c r="H112" s="334">
        <f t="shared" si="45"/>
        <v>0</v>
      </c>
    </row>
    <row r="113" spans="1:8" s="35" customFormat="1" ht="27.75" customHeight="1">
      <c r="A113" s="132" t="s">
        <v>284</v>
      </c>
      <c r="B113" s="136" t="s">
        <v>244</v>
      </c>
      <c r="C113" s="410">
        <f>SUM(C114:C116)</f>
        <v>5612</v>
      </c>
      <c r="D113" s="410">
        <f t="shared" ref="D113:F113" si="46">SUM(D114:D116)</f>
        <v>5040</v>
      </c>
      <c r="E113" s="410">
        <f t="shared" si="46"/>
        <v>5060</v>
      </c>
      <c r="F113" s="410">
        <f t="shared" si="46"/>
        <v>5040</v>
      </c>
      <c r="G113" s="475">
        <f t="shared" si="44"/>
        <v>-20</v>
      </c>
      <c r="H113" s="335">
        <f t="shared" si="45"/>
        <v>99.604743083003953</v>
      </c>
    </row>
    <row r="114" spans="1:8" s="35" customFormat="1" ht="29.25" customHeight="1">
      <c r="A114" s="134" t="s">
        <v>298</v>
      </c>
      <c r="B114" s="135" t="s">
        <v>248</v>
      </c>
      <c r="C114" s="409">
        <v>2862</v>
      </c>
      <c r="D114" s="409">
        <f>'6.1. Інша інфо_1'!$L$65</f>
        <v>4240</v>
      </c>
      <c r="E114" s="409">
        <f>'6.1. Інша інфо_1'!$J$65</f>
        <v>4260</v>
      </c>
      <c r="F114" s="409">
        <f>'6.1. Інша інфо_1'!$L$65</f>
        <v>4240</v>
      </c>
      <c r="G114" s="474">
        <f t="shared" si="44"/>
        <v>-20</v>
      </c>
      <c r="H114" s="334">
        <f t="shared" si="45"/>
        <v>99.53051643192488</v>
      </c>
    </row>
    <row r="115" spans="1:8" s="35" customFormat="1" ht="28.5" customHeight="1">
      <c r="A115" s="134" t="s">
        <v>299</v>
      </c>
      <c r="B115" s="135" t="s">
        <v>249</v>
      </c>
      <c r="C115" s="409">
        <v>2750</v>
      </c>
      <c r="D115" s="409">
        <f>'6.1. Інша інфо_1'!$L$73</f>
        <v>800</v>
      </c>
      <c r="E115" s="409">
        <f>'6.1. Інша інфо_1'!$J$73</f>
        <v>800</v>
      </c>
      <c r="F115" s="409">
        <f>'6.1. Інша інфо_1'!$L$73</f>
        <v>800</v>
      </c>
      <c r="G115" s="475">
        <f t="shared" si="44"/>
        <v>0</v>
      </c>
      <c r="H115" s="334">
        <f t="shared" si="45"/>
        <v>100</v>
      </c>
    </row>
    <row r="116" spans="1:8" s="35" customFormat="1" ht="26.25" customHeight="1" thickBot="1">
      <c r="A116" s="134" t="s">
        <v>300</v>
      </c>
      <c r="B116" s="135" t="s">
        <v>250</v>
      </c>
      <c r="C116" s="409"/>
      <c r="D116" s="409">
        <f>'6.1. Інша інфо_1'!$L$76</f>
        <v>0</v>
      </c>
      <c r="E116" s="409">
        <f>'6.1. Інша інфо_1'!$J$76</f>
        <v>0</v>
      </c>
      <c r="F116" s="409">
        <f>'6.1. Інша інфо_1'!$L$76</f>
        <v>0</v>
      </c>
      <c r="G116" s="475">
        <f t="shared" si="44"/>
        <v>0</v>
      </c>
      <c r="H116" s="334">
        <f t="shared" si="45"/>
        <v>0</v>
      </c>
    </row>
    <row r="117" spans="1:8" s="35" customFormat="1" ht="26.25" customHeight="1" thickBot="1">
      <c r="A117" s="551" t="s">
        <v>251</v>
      </c>
      <c r="B117" s="552"/>
      <c r="C117" s="552"/>
      <c r="D117" s="552"/>
      <c r="E117" s="552"/>
      <c r="F117" s="552"/>
      <c r="G117" s="552"/>
      <c r="H117" s="553"/>
    </row>
    <row r="118" spans="1:8" s="35" customFormat="1" ht="64.5" customHeight="1">
      <c r="A118" s="127" t="s">
        <v>420</v>
      </c>
      <c r="B118" s="137" t="s">
        <v>252</v>
      </c>
      <c r="C118" s="408">
        <f>SUM(C119:C121)</f>
        <v>213</v>
      </c>
      <c r="D118" s="408">
        <f>SUM(D119:D121)</f>
        <v>209</v>
      </c>
      <c r="E118" s="408">
        <f>SUM(E119:E121)</f>
        <v>214</v>
      </c>
      <c r="F118" s="408">
        <f>SUM(F119:F121)</f>
        <v>209</v>
      </c>
      <c r="G118" s="475">
        <f t="shared" ref="G118" si="47">IF(F118="(    )",0,F118)-IF(E118="(    )",0,E118)</f>
        <v>-5</v>
      </c>
      <c r="H118" s="335">
        <f t="shared" ref="H118" si="48">IF(IF(E118="(    )",0,E118)=0,0,IF(F118="(    )",0,F118)/IF(E118="(    )",0,E118))*100</f>
        <v>97.663551401869171</v>
      </c>
    </row>
    <row r="119" spans="1:8" s="35" customFormat="1" ht="27" customHeight="1">
      <c r="A119" s="134" t="s">
        <v>158</v>
      </c>
      <c r="B119" s="135" t="s">
        <v>253</v>
      </c>
      <c r="C119" s="409">
        <f>'6.1. Інша інфо_1'!C11</f>
        <v>1</v>
      </c>
      <c r="D119" s="409">
        <f>'6.1. Інша інфо_1'!I11</f>
        <v>1</v>
      </c>
      <c r="E119" s="409">
        <f>'6.1. Інша інфо_1'!F11</f>
        <v>1</v>
      </c>
      <c r="F119" s="409">
        <f>'6.1. Інша інфо_1'!I11</f>
        <v>1</v>
      </c>
      <c r="G119" s="474">
        <f t="shared" ref="G119:G126" si="49">IF(F119="(    )",0,F119)-IF(E119="(    )",0,E119)</f>
        <v>0</v>
      </c>
      <c r="H119" s="334">
        <f t="shared" ref="H119:H126" si="50">IF(IF(E119="(    )",0,E119)=0,0,IF(F119="(    )",0,F119)/IF(E119="(    )",0,E119))*100</f>
        <v>100</v>
      </c>
    </row>
    <row r="120" spans="1:8" s="35" customFormat="1" ht="28.5" customHeight="1">
      <c r="A120" s="134" t="s">
        <v>157</v>
      </c>
      <c r="B120" s="135" t="s">
        <v>254</v>
      </c>
      <c r="C120" s="409">
        <f>'6.1. Інша інфо_1'!C12</f>
        <v>40</v>
      </c>
      <c r="D120" s="409">
        <f>'6.1. Інша інфо_1'!I12</f>
        <v>40</v>
      </c>
      <c r="E120" s="409">
        <f>'6.1. Інша інфо_1'!F12</f>
        <v>40</v>
      </c>
      <c r="F120" s="409">
        <f>'6.1. Інша інфо_1'!I12</f>
        <v>40</v>
      </c>
      <c r="G120" s="474">
        <f t="shared" si="49"/>
        <v>0</v>
      </c>
      <c r="H120" s="334">
        <f t="shared" si="50"/>
        <v>100</v>
      </c>
    </row>
    <row r="121" spans="1:8" s="35" customFormat="1" ht="27" customHeight="1">
      <c r="A121" s="134" t="s">
        <v>159</v>
      </c>
      <c r="B121" s="135" t="s">
        <v>255</v>
      </c>
      <c r="C121" s="409">
        <f>'6.1. Інша інфо_1'!C13</f>
        <v>172</v>
      </c>
      <c r="D121" s="409">
        <f>'6.1. Інша інфо_1'!I13</f>
        <v>168</v>
      </c>
      <c r="E121" s="409">
        <f>'6.1. Інша інфо_1'!F13</f>
        <v>173</v>
      </c>
      <c r="F121" s="409">
        <f>'6.1. Інша інфо_1'!I13</f>
        <v>168</v>
      </c>
      <c r="G121" s="474">
        <f t="shared" si="49"/>
        <v>-5</v>
      </c>
      <c r="H121" s="334">
        <f t="shared" si="50"/>
        <v>97.109826589595372</v>
      </c>
    </row>
    <row r="122" spans="1:8" s="35" customFormat="1" ht="27.75" customHeight="1">
      <c r="A122" s="132" t="s">
        <v>5</v>
      </c>
      <c r="B122" s="136" t="s">
        <v>256</v>
      </c>
      <c r="C122" s="410">
        <f>C54</f>
        <v>36722</v>
      </c>
      <c r="D122" s="410">
        <f t="shared" ref="D122:F122" si="51">D54</f>
        <v>40688</v>
      </c>
      <c r="E122" s="410">
        <f t="shared" si="51"/>
        <v>40092</v>
      </c>
      <c r="F122" s="410">
        <f t="shared" si="51"/>
        <v>40688</v>
      </c>
      <c r="G122" s="475">
        <f t="shared" si="49"/>
        <v>596</v>
      </c>
      <c r="H122" s="335">
        <f t="shared" si="50"/>
        <v>101.48658086401277</v>
      </c>
    </row>
    <row r="123" spans="1:8" s="35" customFormat="1" ht="44.25" customHeight="1">
      <c r="A123" s="127" t="s">
        <v>436</v>
      </c>
      <c r="B123" s="137" t="s">
        <v>257</v>
      </c>
      <c r="C123" s="408">
        <f>'6.1. Інша інфо_1'!C22</f>
        <v>14367</v>
      </c>
      <c r="D123" s="408">
        <f>'6.1. Інша інфо_1'!I22</f>
        <v>16223</v>
      </c>
      <c r="E123" s="408">
        <f>'6.1. Інша інфо_1'!F22</f>
        <v>15612</v>
      </c>
      <c r="F123" s="475">
        <f>'6.1. Інша інфо_1'!I22</f>
        <v>16223</v>
      </c>
      <c r="G123" s="475">
        <f t="shared" si="49"/>
        <v>611</v>
      </c>
      <c r="H123" s="160">
        <f t="shared" si="50"/>
        <v>103.91365616192671</v>
      </c>
    </row>
    <row r="124" spans="1:8" s="35" customFormat="1" ht="28.5" customHeight="1">
      <c r="A124" s="134" t="s">
        <v>158</v>
      </c>
      <c r="B124" s="135" t="s">
        <v>258</v>
      </c>
      <c r="C124" s="409">
        <f>'6.1. Інша інфо_1'!C23</f>
        <v>31417</v>
      </c>
      <c r="D124" s="409">
        <f>'6.1. Інша інфо_1'!I23</f>
        <v>33500</v>
      </c>
      <c r="E124" s="409">
        <f>'6.1. Інша інфо_1'!F23</f>
        <v>33083</v>
      </c>
      <c r="F124" s="407">
        <f>'6.1. Інша інфо_1'!I23</f>
        <v>33500</v>
      </c>
      <c r="G124" s="474">
        <f t="shared" si="49"/>
        <v>417</v>
      </c>
      <c r="H124" s="159">
        <f t="shared" si="50"/>
        <v>101.26046610041411</v>
      </c>
    </row>
    <row r="125" spans="1:8" s="35" customFormat="1" ht="30" customHeight="1">
      <c r="A125" s="134" t="s">
        <v>157</v>
      </c>
      <c r="B125" s="135" t="s">
        <v>259</v>
      </c>
      <c r="C125" s="409">
        <f>'6.1. Інша інфо_1'!C24</f>
        <v>18827</v>
      </c>
      <c r="D125" s="409">
        <f>'6.1. Інша інфо_1'!I24</f>
        <v>23790</v>
      </c>
      <c r="E125" s="409">
        <f>'6.1. Інша інфо_1'!F24</f>
        <v>20573</v>
      </c>
      <c r="F125" s="407">
        <f>'6.1. Інша інфо_1'!I24</f>
        <v>23790</v>
      </c>
      <c r="G125" s="474">
        <f t="shared" si="49"/>
        <v>3217</v>
      </c>
      <c r="H125" s="159">
        <f t="shared" si="50"/>
        <v>115.63699995139261</v>
      </c>
    </row>
    <row r="126" spans="1:8" s="35" customFormat="1" ht="33" customHeight="1">
      <c r="A126" s="134" t="s">
        <v>159</v>
      </c>
      <c r="B126" s="133" t="s">
        <v>260</v>
      </c>
      <c r="C126" s="409">
        <f>'6.1. Інша інфо_1'!C25</f>
        <v>13231</v>
      </c>
      <c r="D126" s="409">
        <f>'6.1. Інша інфо_1'!I25</f>
        <v>14319</v>
      </c>
      <c r="E126" s="409">
        <f>'6.1. Інша інфо_1'!F25</f>
        <v>14364</v>
      </c>
      <c r="F126" s="407">
        <f>'6.1. Інша інфо_1'!I25</f>
        <v>14319</v>
      </c>
      <c r="G126" s="474">
        <f t="shared" si="49"/>
        <v>-45</v>
      </c>
      <c r="H126" s="159">
        <f t="shared" si="50"/>
        <v>99.686716791979947</v>
      </c>
    </row>
    <row r="127" spans="1:8" s="35" customFormat="1" ht="33" customHeight="1">
      <c r="A127" s="211"/>
      <c r="B127" s="212"/>
      <c r="C127" s="213"/>
      <c r="D127" s="213"/>
      <c r="E127" s="213"/>
      <c r="F127" s="214"/>
      <c r="G127" s="214"/>
      <c r="H127" s="215"/>
    </row>
    <row r="128" spans="1:8" s="35" customFormat="1" ht="33" customHeight="1">
      <c r="A128" s="211"/>
      <c r="B128" s="212"/>
      <c r="C128" s="213"/>
      <c r="D128" s="213"/>
      <c r="E128" s="213"/>
      <c r="F128" s="214"/>
      <c r="G128" s="214"/>
      <c r="H128" s="215"/>
    </row>
    <row r="129" spans="1:9" s="35" customFormat="1" ht="33" customHeight="1">
      <c r="A129" s="211"/>
      <c r="B129" s="212"/>
      <c r="C129" s="213"/>
      <c r="D129" s="213"/>
      <c r="E129" s="213"/>
      <c r="F129" s="214"/>
      <c r="G129" s="214"/>
      <c r="H129" s="215"/>
    </row>
    <row r="130" spans="1:9" s="207" customFormat="1" ht="34.5" customHeight="1">
      <c r="A130" s="205" t="s">
        <v>425</v>
      </c>
      <c r="B130" s="206"/>
      <c r="C130" s="548" t="s">
        <v>80</v>
      </c>
      <c r="D130" s="549"/>
      <c r="E130" s="549"/>
      <c r="F130" s="549"/>
      <c r="G130" s="547" t="s">
        <v>559</v>
      </c>
      <c r="H130" s="547"/>
    </row>
    <row r="131" spans="1:9" s="210" customFormat="1" ht="20.100000000000001" customHeight="1">
      <c r="A131" s="458" t="s">
        <v>65</v>
      </c>
      <c r="B131" s="208"/>
      <c r="C131" s="550" t="s">
        <v>66</v>
      </c>
      <c r="D131" s="550"/>
      <c r="E131" s="550"/>
      <c r="F131" s="550"/>
      <c r="G131" s="546" t="s">
        <v>77</v>
      </c>
      <c r="H131" s="546"/>
      <c r="I131" s="209"/>
    </row>
    <row r="132" spans="1:9">
      <c r="A132" s="203"/>
    </row>
    <row r="133" spans="1:9">
      <c r="A133" s="203"/>
    </row>
    <row r="134" spans="1:9">
      <c r="A134" s="203"/>
    </row>
    <row r="135" spans="1:9">
      <c r="A135" s="203"/>
    </row>
    <row r="136" spans="1:9">
      <c r="A136" s="203"/>
    </row>
    <row r="137" spans="1:9">
      <c r="A137" s="203"/>
    </row>
    <row r="138" spans="1:9">
      <c r="A138" s="203"/>
    </row>
    <row r="139" spans="1:9">
      <c r="A139" s="203"/>
    </row>
    <row r="140" spans="1:9">
      <c r="A140" s="203"/>
    </row>
    <row r="141" spans="1:9">
      <c r="A141" s="203"/>
    </row>
    <row r="142" spans="1:9">
      <c r="A142" s="203"/>
    </row>
    <row r="143" spans="1:9">
      <c r="A143" s="203"/>
    </row>
    <row r="144" spans="1:9">
      <c r="A144" s="203"/>
    </row>
    <row r="145" spans="1:1">
      <c r="A145" s="203"/>
    </row>
    <row r="146" spans="1:1">
      <c r="A146" s="203"/>
    </row>
    <row r="147" spans="1:1">
      <c r="A147" s="203"/>
    </row>
    <row r="148" spans="1:1">
      <c r="A148" s="203"/>
    </row>
    <row r="149" spans="1:1">
      <c r="A149" s="203"/>
    </row>
    <row r="150" spans="1:1">
      <c r="A150" s="203"/>
    </row>
    <row r="151" spans="1:1">
      <c r="A151" s="203"/>
    </row>
    <row r="152" spans="1:1">
      <c r="A152" s="203"/>
    </row>
    <row r="153" spans="1:1">
      <c r="A153" s="203"/>
    </row>
    <row r="154" spans="1:1">
      <c r="A154" s="203"/>
    </row>
    <row r="155" spans="1:1">
      <c r="A155" s="203"/>
    </row>
    <row r="156" spans="1:1">
      <c r="A156" s="203"/>
    </row>
    <row r="157" spans="1:1">
      <c r="A157" s="203"/>
    </row>
    <row r="158" spans="1:1">
      <c r="A158" s="203"/>
    </row>
    <row r="159" spans="1:1">
      <c r="A159" s="203"/>
    </row>
    <row r="160" spans="1:1">
      <c r="A160" s="203"/>
    </row>
    <row r="161" spans="1:1">
      <c r="A161" s="203"/>
    </row>
    <row r="162" spans="1:1">
      <c r="A162" s="203"/>
    </row>
    <row r="163" spans="1:1">
      <c r="A163" s="203"/>
    </row>
    <row r="164" spans="1:1">
      <c r="A164" s="203"/>
    </row>
    <row r="165" spans="1:1">
      <c r="A165" s="203"/>
    </row>
    <row r="166" spans="1:1">
      <c r="A166" s="203"/>
    </row>
    <row r="167" spans="1:1">
      <c r="A167" s="203"/>
    </row>
    <row r="168" spans="1:1">
      <c r="A168" s="203"/>
    </row>
    <row r="169" spans="1:1">
      <c r="A169" s="203"/>
    </row>
    <row r="170" spans="1:1">
      <c r="A170" s="203"/>
    </row>
    <row r="171" spans="1:1">
      <c r="A171" s="203"/>
    </row>
    <row r="172" spans="1:1">
      <c r="A172" s="203"/>
    </row>
    <row r="173" spans="1:1">
      <c r="A173" s="203"/>
    </row>
    <row r="174" spans="1:1">
      <c r="A174" s="203"/>
    </row>
    <row r="175" spans="1:1">
      <c r="A175" s="203"/>
    </row>
    <row r="176" spans="1:1">
      <c r="A176" s="203"/>
    </row>
    <row r="177" spans="1:1">
      <c r="A177" s="203"/>
    </row>
    <row r="178" spans="1:1">
      <c r="A178" s="203"/>
    </row>
    <row r="179" spans="1:1">
      <c r="A179" s="203"/>
    </row>
    <row r="180" spans="1:1">
      <c r="A180" s="203"/>
    </row>
    <row r="181" spans="1:1">
      <c r="A181" s="203"/>
    </row>
    <row r="182" spans="1:1">
      <c r="A182" s="203"/>
    </row>
    <row r="183" spans="1:1">
      <c r="A183" s="203"/>
    </row>
    <row r="184" spans="1:1">
      <c r="A184" s="203"/>
    </row>
    <row r="185" spans="1:1">
      <c r="A185" s="203"/>
    </row>
    <row r="186" spans="1:1">
      <c r="A186" s="203"/>
    </row>
    <row r="187" spans="1:1">
      <c r="A187" s="203"/>
    </row>
    <row r="188" spans="1:1">
      <c r="A188" s="203"/>
    </row>
    <row r="189" spans="1:1">
      <c r="A189" s="203"/>
    </row>
    <row r="190" spans="1:1">
      <c r="A190" s="203"/>
    </row>
    <row r="191" spans="1:1">
      <c r="A191" s="203"/>
    </row>
    <row r="192" spans="1:1">
      <c r="A192" s="203"/>
    </row>
    <row r="193" spans="1:1">
      <c r="A193" s="203"/>
    </row>
    <row r="194" spans="1:1">
      <c r="A194" s="203"/>
    </row>
    <row r="195" spans="1:1">
      <c r="A195" s="203"/>
    </row>
    <row r="196" spans="1:1">
      <c r="A196" s="203"/>
    </row>
    <row r="197" spans="1:1">
      <c r="A197" s="203"/>
    </row>
    <row r="198" spans="1:1">
      <c r="A198" s="203"/>
    </row>
    <row r="199" spans="1:1">
      <c r="A199" s="203"/>
    </row>
    <row r="200" spans="1:1">
      <c r="A200" s="203"/>
    </row>
    <row r="201" spans="1:1">
      <c r="A201" s="203"/>
    </row>
    <row r="202" spans="1:1">
      <c r="A202" s="203"/>
    </row>
    <row r="203" spans="1:1">
      <c r="A203" s="203"/>
    </row>
    <row r="204" spans="1:1">
      <c r="A204" s="203"/>
    </row>
    <row r="205" spans="1:1">
      <c r="A205" s="203"/>
    </row>
    <row r="206" spans="1:1">
      <c r="A206" s="203"/>
    </row>
    <row r="207" spans="1:1">
      <c r="A207" s="203"/>
    </row>
    <row r="208" spans="1:1">
      <c r="A208" s="203"/>
    </row>
    <row r="209" spans="1:1">
      <c r="A209" s="203"/>
    </row>
    <row r="210" spans="1:1">
      <c r="A210" s="203"/>
    </row>
    <row r="211" spans="1:1">
      <c r="A211" s="203"/>
    </row>
    <row r="212" spans="1:1">
      <c r="A212" s="203"/>
    </row>
    <row r="213" spans="1:1">
      <c r="A213" s="203"/>
    </row>
    <row r="214" spans="1:1">
      <c r="A214" s="203"/>
    </row>
    <row r="215" spans="1:1">
      <c r="A215" s="203"/>
    </row>
    <row r="216" spans="1:1">
      <c r="A216" s="203"/>
    </row>
    <row r="217" spans="1:1">
      <c r="A217" s="203"/>
    </row>
    <row r="218" spans="1:1">
      <c r="A218" s="203"/>
    </row>
    <row r="219" spans="1:1">
      <c r="A219" s="203"/>
    </row>
    <row r="220" spans="1:1">
      <c r="A220" s="203"/>
    </row>
    <row r="221" spans="1:1">
      <c r="A221" s="203"/>
    </row>
    <row r="222" spans="1:1">
      <c r="A222" s="203"/>
    </row>
    <row r="223" spans="1:1">
      <c r="A223" s="203"/>
    </row>
    <row r="224" spans="1:1">
      <c r="A224" s="203"/>
    </row>
    <row r="225" spans="1:1">
      <c r="A225" s="203"/>
    </row>
    <row r="226" spans="1:1">
      <c r="A226" s="203"/>
    </row>
    <row r="227" spans="1:1">
      <c r="A227" s="203"/>
    </row>
    <row r="228" spans="1:1">
      <c r="A228" s="203"/>
    </row>
    <row r="229" spans="1:1">
      <c r="A229" s="203"/>
    </row>
    <row r="230" spans="1:1">
      <c r="A230" s="203"/>
    </row>
    <row r="231" spans="1:1">
      <c r="A231" s="203"/>
    </row>
    <row r="232" spans="1:1">
      <c r="A232" s="203"/>
    </row>
    <row r="233" spans="1:1">
      <c r="A233" s="203"/>
    </row>
    <row r="234" spans="1:1">
      <c r="A234" s="203"/>
    </row>
    <row r="235" spans="1:1">
      <c r="A235" s="203"/>
    </row>
    <row r="236" spans="1:1">
      <c r="A236" s="203"/>
    </row>
    <row r="237" spans="1:1">
      <c r="A237" s="203"/>
    </row>
    <row r="238" spans="1:1">
      <c r="A238" s="203"/>
    </row>
    <row r="239" spans="1:1">
      <c r="A239" s="203"/>
    </row>
    <row r="240" spans="1:1">
      <c r="A240" s="203"/>
    </row>
    <row r="241" spans="1:1">
      <c r="A241" s="203"/>
    </row>
    <row r="242" spans="1:1">
      <c r="A242" s="203"/>
    </row>
    <row r="243" spans="1:1">
      <c r="A243" s="203"/>
    </row>
    <row r="244" spans="1:1">
      <c r="A244" s="203"/>
    </row>
    <row r="245" spans="1:1">
      <c r="A245" s="203"/>
    </row>
    <row r="246" spans="1:1">
      <c r="A246" s="203"/>
    </row>
    <row r="247" spans="1:1">
      <c r="A247" s="203"/>
    </row>
    <row r="248" spans="1:1">
      <c r="A248" s="203"/>
    </row>
    <row r="249" spans="1:1">
      <c r="A249" s="203"/>
    </row>
    <row r="250" spans="1:1">
      <c r="A250" s="203"/>
    </row>
    <row r="251" spans="1:1">
      <c r="A251" s="203"/>
    </row>
    <row r="252" spans="1:1">
      <c r="A252" s="203"/>
    </row>
    <row r="253" spans="1:1">
      <c r="A253" s="203"/>
    </row>
    <row r="254" spans="1:1">
      <c r="A254" s="203"/>
    </row>
    <row r="255" spans="1:1">
      <c r="A255" s="203"/>
    </row>
    <row r="256" spans="1:1">
      <c r="A256" s="203"/>
    </row>
    <row r="257" spans="1:1">
      <c r="A257" s="203"/>
    </row>
    <row r="258" spans="1:1">
      <c r="A258" s="203"/>
    </row>
    <row r="259" spans="1:1">
      <c r="A259" s="203"/>
    </row>
    <row r="260" spans="1:1">
      <c r="A260" s="203"/>
    </row>
    <row r="261" spans="1:1">
      <c r="A261" s="203"/>
    </row>
    <row r="262" spans="1:1">
      <c r="A262" s="203"/>
    </row>
    <row r="263" spans="1:1">
      <c r="A263" s="203"/>
    </row>
    <row r="264" spans="1:1">
      <c r="A264" s="203"/>
    </row>
    <row r="265" spans="1:1">
      <c r="A265" s="203"/>
    </row>
    <row r="266" spans="1:1">
      <c r="A266" s="203"/>
    </row>
    <row r="267" spans="1:1">
      <c r="A267" s="203"/>
    </row>
    <row r="268" spans="1:1">
      <c r="A268" s="203"/>
    </row>
    <row r="269" spans="1:1">
      <c r="A269" s="203"/>
    </row>
    <row r="270" spans="1:1">
      <c r="A270" s="203"/>
    </row>
    <row r="271" spans="1:1">
      <c r="A271" s="203"/>
    </row>
    <row r="272" spans="1:1">
      <c r="A272" s="203"/>
    </row>
    <row r="273" spans="1:1">
      <c r="A273" s="203"/>
    </row>
    <row r="274" spans="1:1">
      <c r="A274" s="203"/>
    </row>
    <row r="275" spans="1:1">
      <c r="A275" s="203"/>
    </row>
    <row r="276" spans="1:1">
      <c r="A276" s="203"/>
    </row>
    <row r="277" spans="1:1">
      <c r="A277" s="203"/>
    </row>
    <row r="278" spans="1:1">
      <c r="A278" s="203"/>
    </row>
    <row r="279" spans="1:1">
      <c r="A279" s="203"/>
    </row>
    <row r="280" spans="1:1">
      <c r="A280" s="203"/>
    </row>
    <row r="281" spans="1:1">
      <c r="A281" s="203"/>
    </row>
    <row r="282" spans="1:1">
      <c r="A282" s="203"/>
    </row>
    <row r="283" spans="1:1">
      <c r="A283" s="203"/>
    </row>
    <row r="284" spans="1:1">
      <c r="A284" s="203"/>
    </row>
    <row r="285" spans="1:1">
      <c r="A285" s="203"/>
    </row>
    <row r="286" spans="1:1">
      <c r="A286" s="203"/>
    </row>
    <row r="287" spans="1:1">
      <c r="A287" s="203"/>
    </row>
    <row r="288" spans="1:1">
      <c r="A288" s="203"/>
    </row>
    <row r="289" spans="1:1">
      <c r="A289" s="203"/>
    </row>
    <row r="290" spans="1:1">
      <c r="A290" s="204"/>
    </row>
    <row r="291" spans="1:1">
      <c r="A291" s="204"/>
    </row>
    <row r="292" spans="1:1">
      <c r="A292" s="204"/>
    </row>
    <row r="293" spans="1:1">
      <c r="A293" s="204"/>
    </row>
    <row r="294" spans="1:1">
      <c r="A294" s="204"/>
    </row>
    <row r="295" spans="1:1">
      <c r="A295" s="204"/>
    </row>
    <row r="296" spans="1:1">
      <c r="A296" s="204"/>
    </row>
    <row r="297" spans="1:1">
      <c r="A297" s="204"/>
    </row>
    <row r="298" spans="1:1">
      <c r="A298" s="204"/>
    </row>
    <row r="299" spans="1:1">
      <c r="A299" s="204"/>
    </row>
    <row r="300" spans="1:1">
      <c r="A300" s="204"/>
    </row>
    <row r="301" spans="1:1">
      <c r="A301" s="204"/>
    </row>
    <row r="302" spans="1:1">
      <c r="A302" s="204"/>
    </row>
    <row r="303" spans="1:1">
      <c r="A303" s="204"/>
    </row>
    <row r="304" spans="1:1">
      <c r="A304" s="204"/>
    </row>
    <row r="305" spans="1:1">
      <c r="A305" s="204"/>
    </row>
    <row r="306" spans="1:1">
      <c r="A306" s="204"/>
    </row>
    <row r="307" spans="1:1">
      <c r="A307" s="204"/>
    </row>
    <row r="308" spans="1:1">
      <c r="A308" s="204"/>
    </row>
    <row r="309" spans="1:1">
      <c r="A309" s="204"/>
    </row>
    <row r="310" spans="1:1">
      <c r="A310" s="204"/>
    </row>
    <row r="311" spans="1:1">
      <c r="A311" s="204"/>
    </row>
    <row r="312" spans="1:1">
      <c r="A312" s="204"/>
    </row>
    <row r="313" spans="1:1">
      <c r="A313" s="204"/>
    </row>
    <row r="314" spans="1:1">
      <c r="A314" s="204"/>
    </row>
    <row r="315" spans="1:1">
      <c r="A315" s="204"/>
    </row>
    <row r="316" spans="1:1">
      <c r="A316" s="204"/>
    </row>
    <row r="317" spans="1:1">
      <c r="A317" s="204"/>
    </row>
    <row r="318" spans="1:1">
      <c r="A318" s="204"/>
    </row>
    <row r="319" spans="1:1">
      <c r="A319" s="204"/>
    </row>
    <row r="320" spans="1:1">
      <c r="A320" s="204"/>
    </row>
    <row r="321" spans="1:1">
      <c r="A321" s="204"/>
    </row>
    <row r="322" spans="1:1">
      <c r="A322" s="204"/>
    </row>
    <row r="323" spans="1:1">
      <c r="A323" s="204"/>
    </row>
    <row r="324" spans="1:1">
      <c r="A324" s="204"/>
    </row>
    <row r="325" spans="1:1">
      <c r="A325" s="204"/>
    </row>
    <row r="326" spans="1:1">
      <c r="A326" s="204"/>
    </row>
    <row r="327" spans="1:1">
      <c r="A327" s="204"/>
    </row>
    <row r="328" spans="1:1">
      <c r="A328" s="204"/>
    </row>
    <row r="329" spans="1:1">
      <c r="A329" s="204"/>
    </row>
    <row r="330" spans="1:1">
      <c r="A330" s="204"/>
    </row>
    <row r="331" spans="1:1">
      <c r="A331" s="204"/>
    </row>
    <row r="332" spans="1:1">
      <c r="A332" s="204"/>
    </row>
    <row r="333" spans="1:1">
      <c r="A333" s="204"/>
    </row>
    <row r="334" spans="1:1">
      <c r="A334" s="204"/>
    </row>
    <row r="335" spans="1:1">
      <c r="A335" s="204"/>
    </row>
    <row r="336" spans="1:1">
      <c r="A336" s="204"/>
    </row>
    <row r="337" spans="1:1">
      <c r="A337" s="204"/>
    </row>
    <row r="338" spans="1:1">
      <c r="A338" s="204"/>
    </row>
    <row r="339" spans="1:1">
      <c r="A339" s="204"/>
    </row>
    <row r="340" spans="1:1">
      <c r="A340" s="204"/>
    </row>
    <row r="341" spans="1:1">
      <c r="A341" s="204"/>
    </row>
    <row r="342" spans="1:1">
      <c r="A342" s="204"/>
    </row>
    <row r="343" spans="1:1">
      <c r="A343" s="204"/>
    </row>
    <row r="344" spans="1:1">
      <c r="A344" s="204"/>
    </row>
    <row r="345" spans="1:1">
      <c r="A345" s="204"/>
    </row>
    <row r="346" spans="1:1">
      <c r="A346" s="204"/>
    </row>
    <row r="347" spans="1:1">
      <c r="A347" s="204"/>
    </row>
    <row r="348" spans="1:1">
      <c r="A348" s="204"/>
    </row>
    <row r="349" spans="1:1">
      <c r="A349" s="204"/>
    </row>
    <row r="350" spans="1:1">
      <c r="A350" s="204"/>
    </row>
    <row r="351" spans="1:1">
      <c r="A351" s="204"/>
    </row>
    <row r="352" spans="1:1">
      <c r="A352" s="204"/>
    </row>
    <row r="353" spans="1:1">
      <c r="A353" s="204"/>
    </row>
    <row r="354" spans="1:1">
      <c r="A354" s="204"/>
    </row>
    <row r="355" spans="1:1">
      <c r="A355" s="204"/>
    </row>
    <row r="356" spans="1:1">
      <c r="A356" s="204"/>
    </row>
    <row r="357" spans="1:1">
      <c r="A357" s="204"/>
    </row>
    <row r="358" spans="1:1">
      <c r="A358" s="204"/>
    </row>
    <row r="359" spans="1:1">
      <c r="A359" s="204"/>
    </row>
    <row r="360" spans="1:1">
      <c r="A360" s="204"/>
    </row>
    <row r="361" spans="1:1">
      <c r="A361" s="204"/>
    </row>
    <row r="362" spans="1:1">
      <c r="A362" s="204"/>
    </row>
    <row r="363" spans="1:1">
      <c r="A363" s="204"/>
    </row>
    <row r="364" spans="1:1">
      <c r="A364" s="204"/>
    </row>
    <row r="365" spans="1:1">
      <c r="A365" s="204"/>
    </row>
    <row r="366" spans="1:1">
      <c r="A366" s="204"/>
    </row>
    <row r="367" spans="1:1">
      <c r="A367" s="204"/>
    </row>
    <row r="368" spans="1:1">
      <c r="A368" s="204"/>
    </row>
    <row r="369" spans="1:1">
      <c r="A369" s="204"/>
    </row>
    <row r="370" spans="1:1">
      <c r="A370" s="204"/>
    </row>
    <row r="371" spans="1:1">
      <c r="A371" s="204"/>
    </row>
    <row r="372" spans="1:1">
      <c r="A372" s="204"/>
    </row>
    <row r="373" spans="1:1">
      <c r="A373" s="204"/>
    </row>
    <row r="374" spans="1:1">
      <c r="A374" s="204"/>
    </row>
    <row r="375" spans="1:1">
      <c r="A375" s="204"/>
    </row>
    <row r="376" spans="1:1">
      <c r="A376" s="204"/>
    </row>
    <row r="377" spans="1:1">
      <c r="A377" s="204"/>
    </row>
    <row r="378" spans="1:1">
      <c r="A378" s="204"/>
    </row>
    <row r="379" spans="1:1">
      <c r="A379" s="204"/>
    </row>
    <row r="380" spans="1:1">
      <c r="A380" s="204"/>
    </row>
    <row r="381" spans="1:1">
      <c r="A381" s="204"/>
    </row>
    <row r="382" spans="1:1">
      <c r="A382" s="204"/>
    </row>
    <row r="383" spans="1:1">
      <c r="A383" s="204"/>
    </row>
    <row r="384" spans="1:1">
      <c r="A384" s="204"/>
    </row>
    <row r="385" spans="1:1">
      <c r="A385" s="204"/>
    </row>
    <row r="386" spans="1:1">
      <c r="A386" s="204"/>
    </row>
    <row r="387" spans="1:1">
      <c r="A387" s="204"/>
    </row>
    <row r="388" spans="1:1">
      <c r="A388" s="204"/>
    </row>
    <row r="389" spans="1:1">
      <c r="A389" s="204"/>
    </row>
    <row r="390" spans="1:1">
      <c r="A390" s="204"/>
    </row>
    <row r="391" spans="1:1">
      <c r="A391" s="204"/>
    </row>
    <row r="392" spans="1:1">
      <c r="A392" s="204"/>
    </row>
    <row r="393" spans="1:1">
      <c r="A393" s="204"/>
    </row>
    <row r="394" spans="1:1">
      <c r="A394" s="204"/>
    </row>
    <row r="395" spans="1:1">
      <c r="A395" s="204"/>
    </row>
    <row r="396" spans="1:1">
      <c r="A396" s="204"/>
    </row>
    <row r="397" spans="1:1">
      <c r="A397" s="204"/>
    </row>
    <row r="398" spans="1:1">
      <c r="A398" s="204"/>
    </row>
    <row r="399" spans="1:1">
      <c r="A399" s="204"/>
    </row>
    <row r="400" spans="1:1">
      <c r="A400" s="204"/>
    </row>
    <row r="401" spans="1:1">
      <c r="A401" s="204"/>
    </row>
    <row r="402" spans="1:1">
      <c r="A402" s="204"/>
    </row>
    <row r="403" spans="1:1">
      <c r="A403" s="204"/>
    </row>
    <row r="404" spans="1:1">
      <c r="A404" s="204"/>
    </row>
    <row r="405" spans="1:1">
      <c r="A405" s="204"/>
    </row>
    <row r="406" spans="1:1">
      <c r="A406" s="204"/>
    </row>
    <row r="407" spans="1:1">
      <c r="A407" s="204"/>
    </row>
    <row r="408" spans="1:1">
      <c r="A408" s="204"/>
    </row>
    <row r="409" spans="1:1">
      <c r="A409" s="204"/>
    </row>
    <row r="410" spans="1:1">
      <c r="A410" s="204"/>
    </row>
    <row r="411" spans="1:1">
      <c r="A411" s="204"/>
    </row>
    <row r="412" spans="1:1">
      <c r="A412" s="204"/>
    </row>
    <row r="413" spans="1:1">
      <c r="A413" s="204"/>
    </row>
    <row r="414" spans="1:1">
      <c r="A414" s="204"/>
    </row>
    <row r="415" spans="1:1">
      <c r="A415" s="204"/>
    </row>
    <row r="416" spans="1:1">
      <c r="A416" s="204"/>
    </row>
    <row r="417" spans="1:1">
      <c r="A417" s="204"/>
    </row>
    <row r="418" spans="1:1">
      <c r="A418" s="204"/>
    </row>
    <row r="419" spans="1:1">
      <c r="A419" s="204"/>
    </row>
    <row r="420" spans="1:1">
      <c r="A420" s="204"/>
    </row>
    <row r="421" spans="1:1">
      <c r="A421" s="204"/>
    </row>
    <row r="422" spans="1:1">
      <c r="A422" s="204"/>
    </row>
    <row r="423" spans="1:1">
      <c r="A423" s="204"/>
    </row>
    <row r="424" spans="1:1">
      <c r="A424" s="204"/>
    </row>
    <row r="425" spans="1:1">
      <c r="A425" s="204"/>
    </row>
    <row r="426" spans="1:1">
      <c r="A426" s="204"/>
    </row>
    <row r="427" spans="1:1">
      <c r="A427" s="204"/>
    </row>
    <row r="428" spans="1:1">
      <c r="A428" s="204"/>
    </row>
    <row r="429" spans="1:1">
      <c r="A429" s="204"/>
    </row>
    <row r="430" spans="1:1">
      <c r="A430" s="204"/>
    </row>
    <row r="431" spans="1:1">
      <c r="A431" s="204"/>
    </row>
    <row r="432" spans="1:1">
      <c r="A432" s="204"/>
    </row>
    <row r="433" spans="1:1">
      <c r="A433" s="204"/>
    </row>
    <row r="434" spans="1:1">
      <c r="A434" s="204"/>
    </row>
    <row r="435" spans="1:1">
      <c r="A435" s="204"/>
    </row>
    <row r="436" spans="1:1">
      <c r="A436" s="204"/>
    </row>
    <row r="437" spans="1:1">
      <c r="A437" s="204"/>
    </row>
    <row r="438" spans="1:1">
      <c r="A438" s="204"/>
    </row>
    <row r="439" spans="1:1">
      <c r="A439" s="204"/>
    </row>
    <row r="440" spans="1:1">
      <c r="A440" s="204"/>
    </row>
    <row r="441" spans="1:1">
      <c r="A441" s="204"/>
    </row>
    <row r="442" spans="1:1">
      <c r="A442" s="204"/>
    </row>
    <row r="443" spans="1:1">
      <c r="A443" s="204"/>
    </row>
    <row r="444" spans="1:1">
      <c r="A444" s="204"/>
    </row>
    <row r="445" spans="1:1">
      <c r="A445" s="204"/>
    </row>
    <row r="446" spans="1:1">
      <c r="A446" s="204"/>
    </row>
    <row r="447" spans="1:1">
      <c r="A447" s="204"/>
    </row>
    <row r="448" spans="1:1">
      <c r="A448" s="204"/>
    </row>
    <row r="449" spans="1:1">
      <c r="A449" s="204"/>
    </row>
    <row r="450" spans="1:1">
      <c r="A450" s="204"/>
    </row>
    <row r="451" spans="1:1">
      <c r="A451" s="204"/>
    </row>
    <row r="452" spans="1:1">
      <c r="A452" s="204"/>
    </row>
    <row r="453" spans="1:1">
      <c r="A453" s="204"/>
    </row>
    <row r="454" spans="1:1">
      <c r="A454" s="204"/>
    </row>
    <row r="455" spans="1:1">
      <c r="A455" s="204"/>
    </row>
  </sheetData>
  <sheetProtection algorithmName="SHA-512" hashValue="dYSuX11xoYoVEgMRTX50NhKaLURZe5PoUaMx93uUBOODIeucjwjaj6z7jXG38KrHAD0rP1lPfqgw7rhzQxiEAw==" saltValue="fw+hMdkdn09me03t2OjHdQ==" spinCount="100000" sheet="1" objects="1" scenarios="1" selectLockedCells="1" selectUnlockedCells="1"/>
  <mergeCells count="37">
    <mergeCell ref="B1:E1"/>
    <mergeCell ref="B2:E2"/>
    <mergeCell ref="B4:E4"/>
    <mergeCell ref="B3:E3"/>
    <mergeCell ref="B5:E5"/>
    <mergeCell ref="A17:H17"/>
    <mergeCell ref="B13:E13"/>
    <mergeCell ref="B11:E11"/>
    <mergeCell ref="B12:E12"/>
    <mergeCell ref="B6:E6"/>
    <mergeCell ref="B7:E7"/>
    <mergeCell ref="B8:E8"/>
    <mergeCell ref="B9:E9"/>
    <mergeCell ref="B10:E10"/>
    <mergeCell ref="F8:G8"/>
    <mergeCell ref="F9:G9"/>
    <mergeCell ref="G131:H131"/>
    <mergeCell ref="G130:H130"/>
    <mergeCell ref="C130:F130"/>
    <mergeCell ref="C131:F131"/>
    <mergeCell ref="A117:H117"/>
    <mergeCell ref="A92:H92"/>
    <mergeCell ref="A108:H108"/>
    <mergeCell ref="A15:H15"/>
    <mergeCell ref="A65:H65"/>
    <mergeCell ref="A73:H73"/>
    <mergeCell ref="A86:H86"/>
    <mergeCell ref="A21:A22"/>
    <mergeCell ref="B21:B22"/>
    <mergeCell ref="A18:H18"/>
    <mergeCell ref="A19:H19"/>
    <mergeCell ref="A60:H60"/>
    <mergeCell ref="A24:H24"/>
    <mergeCell ref="A59:H59"/>
    <mergeCell ref="A16:H16"/>
    <mergeCell ref="C21:D21"/>
    <mergeCell ref="E21:H21"/>
  </mergeCells>
  <phoneticPr fontId="4" type="noConversion"/>
  <conditionalFormatting sqref="C107 E107:F107">
    <cfRule type="cellIs" dxfId="0" priority="1" operator="notEqual">
      <formula>0</formula>
    </cfRule>
  </conditionalFormatting>
  <printOptions horizontalCentered="1"/>
  <pageMargins left="0.59055118110236227" right="0.59055118110236227" top="0.78740157480314965" bottom="0.59055118110236227" header="0" footer="0"/>
  <pageSetup paperSize="9" scale="47" fitToHeight="6" orientation="landscape" verticalDpi="300" r:id="rId1"/>
  <headerFooter alignWithMargins="0"/>
  <rowBreaks count="4" manualBreakCount="4">
    <brk id="34" max="7" man="1"/>
    <brk id="58" max="7" man="1"/>
    <brk id="85" max="7" man="1"/>
    <brk id="116" max="7" man="1"/>
  </rowBreaks>
  <ignoredErrors>
    <ignoredError sqref="F123 D33:F33" evalError="1"/>
    <ignoredError sqref="B75 B109:B116 B118:B126" numberStoredAsText="1"/>
    <ignoredError sqref="E119:E121" formula="1"/>
    <ignoredError sqref="E123" evalError="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="65" zoomScaleNormal="75" zoomScaleSheetLayoutView="65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O8" sqref="O8"/>
    </sheetView>
  </sheetViews>
  <sheetFormatPr defaultColWidth="9.109375" defaultRowHeight="13.2"/>
  <cols>
    <col min="1" max="1" width="100.88671875" style="7" customWidth="1"/>
    <col min="2" max="2" width="14.44140625" style="7" customWidth="1"/>
    <col min="3" max="3" width="18.109375" style="7" customWidth="1"/>
    <col min="4" max="7" width="22" style="7" customWidth="1"/>
    <col min="8" max="8" width="68.44140625" style="7" customWidth="1"/>
    <col min="9" max="9" width="9.5546875" style="7" customWidth="1"/>
    <col min="10" max="10" width="9.109375" style="7" customWidth="1"/>
    <col min="11" max="11" width="27.109375" style="7" customWidth="1"/>
    <col min="12" max="16384" width="9.109375" style="7"/>
  </cols>
  <sheetData>
    <row r="1" spans="1:8" ht="24.75" customHeight="1">
      <c r="A1" s="86"/>
      <c r="B1" s="86"/>
      <c r="C1" s="86"/>
      <c r="D1" s="86"/>
      <c r="E1" s="86"/>
      <c r="F1" s="86"/>
      <c r="G1" s="86"/>
      <c r="H1" s="71" t="s">
        <v>346</v>
      </c>
    </row>
    <row r="2" spans="1:8" ht="41.25" customHeight="1">
      <c r="A2" s="605" t="s">
        <v>127</v>
      </c>
      <c r="B2" s="605"/>
      <c r="C2" s="605"/>
      <c r="D2" s="605"/>
      <c r="E2" s="605"/>
      <c r="F2" s="605"/>
      <c r="G2" s="605"/>
      <c r="H2" s="605"/>
    </row>
    <row r="3" spans="1:8" ht="49.5" customHeight="1">
      <c r="A3" s="606" t="s">
        <v>154</v>
      </c>
      <c r="B3" s="606" t="s">
        <v>0</v>
      </c>
      <c r="C3" s="606" t="s">
        <v>76</v>
      </c>
      <c r="D3" s="608" t="s">
        <v>381</v>
      </c>
      <c r="E3" s="608"/>
      <c r="F3" s="608" t="s">
        <v>605</v>
      </c>
      <c r="G3" s="608"/>
      <c r="H3" s="606" t="s">
        <v>171</v>
      </c>
    </row>
    <row r="4" spans="1:8" ht="39.75" customHeight="1">
      <c r="A4" s="607"/>
      <c r="B4" s="607"/>
      <c r="C4" s="607"/>
      <c r="D4" s="450" t="s">
        <v>610</v>
      </c>
      <c r="E4" s="450" t="s">
        <v>611</v>
      </c>
      <c r="F4" s="4" t="s">
        <v>140</v>
      </c>
      <c r="G4" s="4" t="s">
        <v>141</v>
      </c>
      <c r="H4" s="607"/>
    </row>
    <row r="5" spans="1:8" s="10" customFormat="1" ht="29.25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s="10" customFormat="1" ht="36" customHeight="1">
      <c r="A6" s="87" t="s">
        <v>114</v>
      </c>
      <c r="B6" s="23"/>
      <c r="C6" s="22"/>
      <c r="D6" s="22"/>
      <c r="E6" s="22"/>
      <c r="F6" s="22"/>
      <c r="G6" s="22"/>
      <c r="H6" s="22"/>
    </row>
    <row r="7" spans="1:8" ht="62.25" customHeight="1">
      <c r="A7" s="58" t="s">
        <v>321</v>
      </c>
      <c r="B7" s="301">
        <v>5000</v>
      </c>
      <c r="C7" s="24" t="s">
        <v>178</v>
      </c>
      <c r="D7" s="164">
        <f>IF('Осн. фін. пок.'!C25=0,0,'Осн. фін. пок.'!C27/'Осн. фін. пок.'!C25*100)</f>
        <v>14.727504609960764</v>
      </c>
      <c r="E7" s="164">
        <f>IF('Осн. фін. пок.'!D25=0,0,'Осн. фін. пок.'!D27/'Осн. фін. пок.'!D25*100)</f>
        <v>19.225330035877249</v>
      </c>
      <c r="F7" s="164">
        <f>IF('Осн. фін. пок.'!E25=0,0,'Осн. фін. пок.'!E27/'Осн. фін. пок.'!E25*100)</f>
        <v>21.595817231188907</v>
      </c>
      <c r="G7" s="164">
        <f>IF('Осн. фін. пок.'!F25=0,0,'Осн. фін. пок.'!F27/'Осн. фін. пок.'!F25*100)</f>
        <v>19.225330035877249</v>
      </c>
      <c r="H7" s="25"/>
    </row>
    <row r="8" spans="1:8" ht="61.5" customHeight="1">
      <c r="A8" s="58" t="s">
        <v>322</v>
      </c>
      <c r="B8" s="301">
        <v>5010</v>
      </c>
      <c r="C8" s="24" t="s">
        <v>178</v>
      </c>
      <c r="D8" s="164">
        <f>IF('Осн. фін. пок.'!C25=0,0,'Осн. фін. пок.'!C33/'Осн. фін. пок.'!C25*100)</f>
        <v>11.368528792961992</v>
      </c>
      <c r="E8" s="164">
        <f>IF('Осн. фін. пок.'!D25=0,0,'Осн. фін. пок.'!D33/'Осн. фін. пок.'!D25*100)</f>
        <v>15.691246647392804</v>
      </c>
      <c r="F8" s="164">
        <f>IF('Осн. фін. пок.'!E25=0,0,'Осн. фін. пок.'!E33/'Осн. фін. пок.'!E25*100)</f>
        <v>17.937315298931576</v>
      </c>
      <c r="G8" s="164">
        <f>IF('Осн. фін. пок.'!F25=0,0,'Осн. фін. пок.'!F33/'Осн. фін. пок.'!F25*100)</f>
        <v>15.691246647392804</v>
      </c>
      <c r="H8" s="25"/>
    </row>
    <row r="9" spans="1:8" ht="42" customHeight="1">
      <c r="A9" s="25" t="s">
        <v>323</v>
      </c>
      <c r="B9" s="301">
        <v>5020</v>
      </c>
      <c r="C9" s="24" t="s">
        <v>178</v>
      </c>
      <c r="D9" s="164">
        <f>IF('Осн. фін. пок.'!C99=0,0,'Осн. фін. пок.'!C46/'Осн. фін. пок.'!C99*100)</f>
        <v>11.174644894307125</v>
      </c>
      <c r="E9" s="164">
        <f>IF('Осн. фін. пок.'!D99=0,0,'Осн. фін. пок.'!D46/'Осн. фін. пок.'!D99*100)</f>
        <v>13.718094046827972</v>
      </c>
      <c r="F9" s="164">
        <f>IF('Осн. фін. пок.'!E99=0,0,'Осн. фін. пок.'!E46/'Осн. фін. пок.'!E99*100)</f>
        <v>15.062743586449098</v>
      </c>
      <c r="G9" s="164">
        <f>IF('Осн. фін. пок.'!F99=0,0,'Осн. фін. пок.'!F46/'Осн. фін. пок.'!F99*100)</f>
        <v>13.718094046827972</v>
      </c>
      <c r="H9" s="25" t="s">
        <v>179</v>
      </c>
    </row>
    <row r="10" spans="1:8" ht="42" customHeight="1">
      <c r="A10" s="25" t="s">
        <v>382</v>
      </c>
      <c r="B10" s="301">
        <v>5030</v>
      </c>
      <c r="C10" s="24" t="s">
        <v>178</v>
      </c>
      <c r="D10" s="164">
        <f>IF('Осн. фін. пок.'!C100=0,0,'Осн. фін. пок.'!C46/'Осн. фін. пок.'!C100*100)</f>
        <v>16.655900310487819</v>
      </c>
      <c r="E10" s="164">
        <f>IF('Осн. фін. пок.'!D100=0,0,'Осн. фін. пок.'!D46/'Осн. фін. пок.'!D100*100)</f>
        <v>16.760990519855767</v>
      </c>
      <c r="F10" s="164">
        <f>IF('Осн. фін. пок.'!E100=0,0,'Осн. фін. пок.'!E46/'Осн. фін. пок.'!E100*100)</f>
        <v>16.465818328230196</v>
      </c>
      <c r="G10" s="164">
        <f>IF('Осн. фін. пок.'!F100=0,0,'Осн. фін. пок.'!F46/'Осн. фін. пок.'!F100*100)</f>
        <v>16.760990519855767</v>
      </c>
      <c r="H10" s="25"/>
    </row>
    <row r="11" spans="1:8" ht="65.25" customHeight="1">
      <c r="A11" s="58" t="s">
        <v>324</v>
      </c>
      <c r="B11" s="301">
        <v>5040</v>
      </c>
      <c r="C11" s="24" t="s">
        <v>178</v>
      </c>
      <c r="D11" s="164">
        <f>IF('Осн. фін. пок.'!C25=0,0,'Осн. фін. пок.'!C46/'Осн. фін. пок.'!C25*100)</f>
        <v>6.4929368090135897</v>
      </c>
      <c r="E11" s="164">
        <f>IF('Осн. фін. пок.'!D25=0,0,'Осн. фін. пок.'!D46/'Осн. фін. пок.'!D25*100)</f>
        <v>9.7795116513985167</v>
      </c>
      <c r="F11" s="164">
        <f>IF('Осн. фін. пок.'!E25=0,0,'Осн. фін. пок.'!E46/'Осн. фін. пок.'!E25*100)</f>
        <v>12.492185724028189</v>
      </c>
      <c r="G11" s="164">
        <f>IF('Осн. фін. пок.'!F25=0,0,'Осн. фін. пок.'!F46/'Осн. фін. пок.'!F25*100)</f>
        <v>9.7795116513985167</v>
      </c>
      <c r="H11" s="25" t="s">
        <v>180</v>
      </c>
    </row>
    <row r="12" spans="1:8" s="10" customFormat="1" ht="36" customHeight="1">
      <c r="A12" s="87" t="s">
        <v>116</v>
      </c>
      <c r="B12" s="23"/>
      <c r="C12" s="22"/>
      <c r="D12" s="164"/>
      <c r="E12" s="164"/>
      <c r="F12" s="164"/>
      <c r="G12" s="164"/>
      <c r="H12" s="22"/>
    </row>
    <row r="13" spans="1:8" ht="63.75" customHeight="1">
      <c r="A13" s="58" t="s">
        <v>383</v>
      </c>
      <c r="B13" s="301">
        <v>5100</v>
      </c>
      <c r="C13" s="24"/>
      <c r="D13" s="164">
        <f>IF('Осн. фін. пок.'!C33=0,0,('Осн. фін. пок.'!C101+'Осн. фін. пок.'!C102)/'Осн. фін. пок.'!C33)</f>
        <v>1.6819578420864594</v>
      </c>
      <c r="E13" s="164">
        <f>IF('Осн. фін. пок.'!D33=0,0,('Осн. фін. пок.'!D101+'Осн. фін. пок.'!D102)/'Осн. фін. пок.'!D33)</f>
        <v>0.82480909252353041</v>
      </c>
      <c r="F13" s="164">
        <f>IF('Осн. фін. пок.'!E33=0,0,('Осн. фін. пок.'!E101+'Осн. фін. пок.'!E102)/'Осн. фін. пок.'!E33)</f>
        <v>0.393980198019802</v>
      </c>
      <c r="G13" s="164">
        <f>IF('Осн. фін. пок.'!F33=0,0,('Осн. фін. пок.'!F101+'Осн. фін. пок.'!F102)/'Осн. фін. пок.'!F33)</f>
        <v>0.82480909252353041</v>
      </c>
      <c r="H13" s="25"/>
    </row>
    <row r="14" spans="1:8" ht="63.75" customHeight="1">
      <c r="A14" s="58" t="s">
        <v>384</v>
      </c>
      <c r="B14" s="301">
        <v>5110</v>
      </c>
      <c r="C14" s="24" t="s">
        <v>111</v>
      </c>
      <c r="D14" s="164">
        <f>IF(('Осн. фін. пок.'!C101+'Осн. фін. пок.'!C102)=0,0,'Осн. фін. пок.'!C100/('Осн. фін. пок.'!C101+'Осн. фін. пок.'!C102))</f>
        <v>2.0387017290454139</v>
      </c>
      <c r="E14" s="164">
        <f>IF(('Осн. фін. пок.'!D101+'Осн. фін. пок.'!D102)=0,0,'Осн. фін. пок.'!D100/('Осн. фін. пок.'!D101+'Осн. фін. пок.'!D102))</f>
        <v>4.5082355474216813</v>
      </c>
      <c r="F14" s="164">
        <f>IF(('Осн. фін. пок.'!E101+'Осн. фін. пок.'!E102)=0,0,'Осн. фін. пок.'!E100/('Осн. фін. пок.'!E101+'Осн. фін. пок.'!E102))</f>
        <v>10.735524728588661</v>
      </c>
      <c r="G14" s="164">
        <f>IF(('Осн. фін. пок.'!F101+'Осн. фін. пок.'!F102)=0,0,'Осн. фін. пок.'!F100/('Осн. фін. пок.'!F101+'Осн. фін. пок.'!F102))</f>
        <v>4.5082355474216813</v>
      </c>
      <c r="H14" s="25" t="s">
        <v>181</v>
      </c>
    </row>
    <row r="15" spans="1:8" ht="56.25" customHeight="1">
      <c r="A15" s="25" t="s">
        <v>385</v>
      </c>
      <c r="B15" s="301">
        <v>5120</v>
      </c>
      <c r="C15" s="24" t="s">
        <v>111</v>
      </c>
      <c r="D15" s="164">
        <f>IF('Осн. фін. пок.'!C102=0,0,'Осн. фін. пок.'!C97/'Осн. фін. пок.'!C102)</f>
        <v>1.9137873569603376</v>
      </c>
      <c r="E15" s="164">
        <f>IF('Осн. фін. пок.'!D102=0,0,'Осн. фін. пок.'!D97/'Осн. фін. пок.'!D102)</f>
        <v>3.5646842939361081</v>
      </c>
      <c r="F15" s="164">
        <f>IF('Осн. фін. пок.'!E102=0,0,'Осн. фін. пок.'!E97/'Осн. фін. пок.'!E102)</f>
        <v>16.506362829239421</v>
      </c>
      <c r="G15" s="164">
        <f>IF('Осн. фін. пок.'!F102=0,0,'Осн. фін. пок.'!F97/'Осн. фін. пок.'!F102)</f>
        <v>3.5646842939361081</v>
      </c>
      <c r="H15" s="25" t="s">
        <v>183</v>
      </c>
    </row>
    <row r="16" spans="1:8" s="10" customFormat="1" ht="36" customHeight="1">
      <c r="A16" s="87" t="s">
        <v>115</v>
      </c>
      <c r="B16" s="23"/>
      <c r="C16" s="22"/>
      <c r="D16" s="164"/>
      <c r="E16" s="164"/>
      <c r="F16" s="164"/>
      <c r="G16" s="164"/>
      <c r="H16" s="22"/>
    </row>
    <row r="17" spans="1:11" ht="45" customHeight="1">
      <c r="A17" s="25" t="s">
        <v>309</v>
      </c>
      <c r="B17" s="301">
        <v>5200</v>
      </c>
      <c r="C17" s="24"/>
      <c r="D17" s="164">
        <f>IF('Осн. фін. пок.'!C56=0,0,'Осн. фін. пок.'!C74/'Осн. фін. пок.'!C56)</f>
        <v>0.14314652261985145</v>
      </c>
      <c r="E17" s="164">
        <f>IF('Осн. фін. пок.'!D56=0,0,'Осн. фін. пок.'!D74/'Осн. фін. пок.'!D56)</f>
        <v>4.4270278496423678</v>
      </c>
      <c r="F17" s="164">
        <f>IF('Осн. фін. пок.'!E56=0,0,'Осн. фін. пок.'!E74/'Осн. фін. пок.'!E56)</f>
        <v>4.4988720592974545</v>
      </c>
      <c r="G17" s="164">
        <f>IF('Осн. фін. пок.'!F56=0,0,'Осн. фін. пок.'!F74/'Осн. фін. пок.'!F56)</f>
        <v>4.4270278496423678</v>
      </c>
      <c r="H17" s="25"/>
    </row>
    <row r="18" spans="1:11" ht="85.5" customHeight="1">
      <c r="A18" s="25" t="s">
        <v>310</v>
      </c>
      <c r="B18" s="301">
        <v>5210</v>
      </c>
      <c r="C18" s="24"/>
      <c r="D18" s="164">
        <f>IF('Осн. фін. пок.'!C25=0,0,'Осн. фін. пок.'!C74/'Осн. фін. пок.'!C25)</f>
        <v>6.8885404904835785E-3</v>
      </c>
      <c r="E18" s="164">
        <f>IF('Осн. фін. пок.'!D25=0,0,'Осн. фін. пок.'!D74/'Осн. фін. пок.'!D25)</f>
        <v>0.20265421993103208</v>
      </c>
      <c r="F18" s="164">
        <f>IF('Осн. фін. пок.'!E25=0,0,'Осн. фін. пок.'!E74/'Осн. фін. пок.'!E25)</f>
        <v>0.19834053193907705</v>
      </c>
      <c r="G18" s="164">
        <f>IF('Осн. фін. пок.'!F25=0,0,'Осн. фін. пок.'!F74/'Осн. фін. пок.'!F25)</f>
        <v>0.20265421993103208</v>
      </c>
      <c r="H18" s="25"/>
    </row>
    <row r="19" spans="1:11" ht="48.75" customHeight="1">
      <c r="A19" s="25" t="s">
        <v>311</v>
      </c>
      <c r="B19" s="301">
        <v>5220</v>
      </c>
      <c r="C19" s="24" t="s">
        <v>266</v>
      </c>
      <c r="D19" s="164">
        <f>IF('Осн. фін. пок.'!C95=0,0,'Осн. фін. пок.'!C96/'Осн. фін. пок.'!C95)</f>
        <v>0.49081544087306667</v>
      </c>
      <c r="E19" s="164">
        <f>IF('Осн. фін. пок.'!D95=0,0,'Осн. фін. пок.'!D96/'Осн. фін. пок.'!D95)</f>
        <v>0.4154118958354443</v>
      </c>
      <c r="F19" s="164">
        <f>IF('Осн. фін. пок.'!E95=0,0,'Осн. фін. пок.'!E96/'Осн. фін. пок.'!E95)</f>
        <v>0.40626367941422259</v>
      </c>
      <c r="G19" s="164">
        <f>IF('Осн. фін. пок.'!F95=0,0,'Осн. фін. пок.'!F96/'Осн. фін. пок.'!F95)</f>
        <v>0.4154118958354443</v>
      </c>
      <c r="H19" s="25" t="s">
        <v>182</v>
      </c>
    </row>
    <row r="20" spans="1:11" ht="33.75" customHeight="1">
      <c r="A20" s="87" t="s">
        <v>174</v>
      </c>
      <c r="B20" s="301"/>
      <c r="C20" s="24"/>
      <c r="D20" s="164"/>
      <c r="E20" s="164"/>
      <c r="F20" s="164"/>
      <c r="G20" s="164"/>
      <c r="H20" s="25"/>
    </row>
    <row r="21" spans="1:11" ht="66.75" customHeight="1">
      <c r="A21" s="25" t="s">
        <v>185</v>
      </c>
      <c r="B21" s="301">
        <v>5300</v>
      </c>
      <c r="C21" s="24"/>
      <c r="D21" s="164"/>
      <c r="E21" s="164"/>
      <c r="F21" s="164"/>
      <c r="G21" s="164"/>
      <c r="H21" s="26"/>
    </row>
    <row r="22" spans="1:11" ht="21.75" customHeight="1">
      <c r="A22" s="27"/>
      <c r="B22" s="27"/>
      <c r="C22" s="27"/>
      <c r="D22" s="27"/>
      <c r="E22" s="27"/>
      <c r="F22" s="27"/>
      <c r="G22" s="27"/>
      <c r="H22" s="27"/>
      <c r="K22" s="12"/>
    </row>
    <row r="23" spans="1:11" s="219" customFormat="1" ht="21" customHeight="1">
      <c r="A23" s="232" t="s">
        <v>440</v>
      </c>
      <c r="B23" s="233"/>
      <c r="C23" s="599" t="s">
        <v>137</v>
      </c>
      <c r="D23" s="599"/>
      <c r="E23" s="234"/>
      <c r="F23" s="574" t="s">
        <v>559</v>
      </c>
      <c r="G23" s="574"/>
      <c r="H23" s="574"/>
    </row>
    <row r="24" spans="1:11" s="249" customFormat="1" ht="15.6">
      <c r="A24" s="247" t="s">
        <v>65</v>
      </c>
      <c r="B24" s="248"/>
      <c r="C24" s="603" t="s">
        <v>66</v>
      </c>
      <c r="D24" s="603"/>
      <c r="E24" s="248"/>
      <c r="F24" s="604" t="s">
        <v>77</v>
      </c>
      <c r="G24" s="604"/>
      <c r="H24" s="604"/>
    </row>
  </sheetData>
  <sheetProtection algorithmName="SHA-512" hashValue="zXSt/BfN3IPNzPM77Ynstt3Lb+5RM1+c14+jyZf/DhJCDfLcwMidmwlm4mj4O57x/a1t0839YlHJTDRI02wRHA==" saltValue="jVmMNtb06+ZRBouEFfA2qw==" spinCount="100000" sheet="1" objects="1" scenarios="1" selectLockedCells="1" selectUnlockedCells="1"/>
  <mergeCells count="11">
    <mergeCell ref="C23:D23"/>
    <mergeCell ref="F23:H23"/>
    <mergeCell ref="C24:D24"/>
    <mergeCell ref="F24:H24"/>
    <mergeCell ref="A2:H2"/>
    <mergeCell ref="A3:A4"/>
    <mergeCell ref="B3:B4"/>
    <mergeCell ref="C3:C4"/>
    <mergeCell ref="D3:E3"/>
    <mergeCell ref="F3:G3"/>
    <mergeCell ref="H3:H4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47" fitToWidth="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3"/>
  <sheetViews>
    <sheetView view="pageBreakPreview" topLeftCell="A28" zoomScale="65" zoomScaleNormal="75" zoomScaleSheetLayoutView="65" workbookViewId="0">
      <selection activeCell="M50" sqref="M50:O50"/>
    </sheetView>
  </sheetViews>
  <sheetFormatPr defaultColWidth="9.109375" defaultRowHeight="18"/>
  <cols>
    <col min="1" max="1" width="44.88671875" style="16" customWidth="1"/>
    <col min="2" max="2" width="21" style="31" customWidth="1"/>
    <col min="3" max="3" width="17.44140625" style="16" customWidth="1"/>
    <col min="4" max="4" width="16.109375" style="16" customWidth="1"/>
    <col min="5" max="5" width="14.33203125" style="16" customWidth="1"/>
    <col min="6" max="7" width="15.33203125" style="16" customWidth="1"/>
    <col min="8" max="8" width="14.109375" style="16" customWidth="1"/>
    <col min="9" max="9" width="16.109375" style="16" customWidth="1"/>
    <col min="10" max="10" width="16.44140625" style="16" customWidth="1"/>
    <col min="11" max="11" width="14.88671875" style="16" customWidth="1"/>
    <col min="12" max="12" width="16" style="16" customWidth="1"/>
    <col min="13" max="13" width="17.5546875" style="16" customWidth="1"/>
    <col min="14" max="14" width="14.33203125" style="16" customWidth="1"/>
    <col min="15" max="15" width="18.33203125" style="16" customWidth="1"/>
    <col min="16" max="16384" width="9.109375" style="16"/>
  </cols>
  <sheetData>
    <row r="1" spans="1:15" ht="20.399999999999999">
      <c r="O1" s="237" t="s">
        <v>347</v>
      </c>
    </row>
    <row r="2" spans="1:15" s="393" customFormat="1" ht="27.75" customHeight="1">
      <c r="A2" s="667" t="s">
        <v>89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</row>
    <row r="3" spans="1:15" s="393" customFormat="1" ht="30" customHeight="1">
      <c r="A3" s="668" t="s">
        <v>683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</row>
    <row r="4" spans="1:15" s="393" customFormat="1" ht="27.75" customHeight="1">
      <c r="A4" s="528" t="s">
        <v>454</v>
      </c>
      <c r="B4" s="528"/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</row>
    <row r="5" spans="1:15" ht="21">
      <c r="A5" s="671"/>
      <c r="B5" s="671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</row>
    <row r="6" spans="1:15" ht="41.25" customHeight="1">
      <c r="A6" s="670" t="s">
        <v>220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  <c r="O6" s="670"/>
    </row>
    <row r="7" spans="1:15" ht="41.25" customHeight="1">
      <c r="A7" s="672" t="s">
        <v>172</v>
      </c>
      <c r="B7" s="672"/>
      <c r="C7" s="672"/>
      <c r="D7" s="672"/>
      <c r="E7" s="672"/>
      <c r="F7" s="672"/>
      <c r="G7" s="672"/>
      <c r="H7" s="672"/>
      <c r="I7" s="672"/>
      <c r="J7" s="672"/>
      <c r="K7" s="672"/>
      <c r="L7" s="672"/>
      <c r="M7" s="672"/>
      <c r="N7" s="672"/>
      <c r="O7" s="672"/>
    </row>
    <row r="8" spans="1:15" s="185" customFormat="1" ht="74.25" customHeight="1">
      <c r="A8" s="536" t="s">
        <v>154</v>
      </c>
      <c r="B8" s="536"/>
      <c r="C8" s="643" t="s">
        <v>647</v>
      </c>
      <c r="D8" s="643"/>
      <c r="E8" s="642"/>
      <c r="F8" s="641" t="s">
        <v>648</v>
      </c>
      <c r="G8" s="643"/>
      <c r="H8" s="642"/>
      <c r="I8" s="536" t="s">
        <v>649</v>
      </c>
      <c r="J8" s="536"/>
      <c r="K8" s="536"/>
      <c r="L8" s="536" t="s">
        <v>423</v>
      </c>
      <c r="M8" s="536"/>
      <c r="N8" s="641" t="s">
        <v>424</v>
      </c>
      <c r="O8" s="642"/>
    </row>
    <row r="9" spans="1:15" s="185" customFormat="1" ht="27.75" customHeight="1">
      <c r="A9" s="536">
        <v>1</v>
      </c>
      <c r="B9" s="536"/>
      <c r="C9" s="643">
        <v>2</v>
      </c>
      <c r="D9" s="643"/>
      <c r="E9" s="642"/>
      <c r="F9" s="641">
        <v>3</v>
      </c>
      <c r="G9" s="643"/>
      <c r="H9" s="642"/>
      <c r="I9" s="536">
        <v>4</v>
      </c>
      <c r="J9" s="536"/>
      <c r="K9" s="536"/>
      <c r="L9" s="641">
        <v>5</v>
      </c>
      <c r="M9" s="642"/>
      <c r="N9" s="536">
        <v>6</v>
      </c>
      <c r="O9" s="536"/>
    </row>
    <row r="10" spans="1:15" s="185" customFormat="1" ht="135.75" customHeight="1">
      <c r="A10" s="560" t="s">
        <v>386</v>
      </c>
      <c r="B10" s="560"/>
      <c r="C10" s="632">
        <f>SUM(C11:E13)</f>
        <v>213</v>
      </c>
      <c r="D10" s="648"/>
      <c r="E10" s="633"/>
      <c r="F10" s="632">
        <f t="shared" ref="F10" si="0">SUM(F11:H13)</f>
        <v>214</v>
      </c>
      <c r="G10" s="648"/>
      <c r="H10" s="633"/>
      <c r="I10" s="632">
        <f t="shared" ref="I10" si="1">SUM(I11:K13)</f>
        <v>209</v>
      </c>
      <c r="J10" s="648"/>
      <c r="K10" s="633"/>
      <c r="L10" s="645">
        <f>I10-F10</f>
        <v>-5</v>
      </c>
      <c r="M10" s="645"/>
      <c r="N10" s="646">
        <f>IF(F10=0,0,I10/F10*100)</f>
        <v>97.663551401869171</v>
      </c>
      <c r="O10" s="647"/>
    </row>
    <row r="11" spans="1:15" s="185" customFormat="1" ht="33" customHeight="1">
      <c r="A11" s="628" t="s">
        <v>158</v>
      </c>
      <c r="B11" s="628"/>
      <c r="C11" s="609">
        <v>1</v>
      </c>
      <c r="D11" s="639"/>
      <c r="E11" s="610"/>
      <c r="F11" s="609">
        <v>1</v>
      </c>
      <c r="G11" s="639"/>
      <c r="H11" s="610"/>
      <c r="I11" s="609">
        <v>1</v>
      </c>
      <c r="J11" s="639"/>
      <c r="K11" s="610"/>
      <c r="L11" s="644">
        <f t="shared" ref="L11:L25" si="2">I11-F11</f>
        <v>0</v>
      </c>
      <c r="M11" s="644"/>
      <c r="N11" s="636">
        <f t="shared" ref="N11:N25" si="3">IF(F11=0,0,I11/F11*100)</f>
        <v>100</v>
      </c>
      <c r="O11" s="637"/>
    </row>
    <row r="12" spans="1:15" s="185" customFormat="1" ht="33" customHeight="1">
      <c r="A12" s="628" t="s">
        <v>157</v>
      </c>
      <c r="B12" s="628"/>
      <c r="C12" s="609">
        <v>40</v>
      </c>
      <c r="D12" s="639"/>
      <c r="E12" s="610"/>
      <c r="F12" s="609">
        <v>40</v>
      </c>
      <c r="G12" s="639"/>
      <c r="H12" s="610"/>
      <c r="I12" s="609">
        <v>40</v>
      </c>
      <c r="J12" s="639"/>
      <c r="K12" s="610"/>
      <c r="L12" s="644">
        <f t="shared" si="2"/>
        <v>0</v>
      </c>
      <c r="M12" s="644"/>
      <c r="N12" s="636">
        <f t="shared" si="3"/>
        <v>100</v>
      </c>
      <c r="O12" s="637"/>
    </row>
    <row r="13" spans="1:15" s="185" customFormat="1" ht="33" customHeight="1">
      <c r="A13" s="628" t="s">
        <v>159</v>
      </c>
      <c r="B13" s="628"/>
      <c r="C13" s="609">
        <v>172</v>
      </c>
      <c r="D13" s="639"/>
      <c r="E13" s="610"/>
      <c r="F13" s="609">
        <v>173</v>
      </c>
      <c r="G13" s="639"/>
      <c r="H13" s="610"/>
      <c r="I13" s="609">
        <v>168</v>
      </c>
      <c r="J13" s="639"/>
      <c r="K13" s="610"/>
      <c r="L13" s="644">
        <f t="shared" si="2"/>
        <v>-5</v>
      </c>
      <c r="M13" s="644"/>
      <c r="N13" s="636">
        <f t="shared" si="3"/>
        <v>97.109826589595372</v>
      </c>
      <c r="O13" s="637"/>
    </row>
    <row r="14" spans="1:15" s="185" customFormat="1" ht="44.25" customHeight="1">
      <c r="A14" s="560" t="s">
        <v>312</v>
      </c>
      <c r="B14" s="560"/>
      <c r="C14" s="632">
        <f>SUM(C15:E17)</f>
        <v>36397</v>
      </c>
      <c r="D14" s="648"/>
      <c r="E14" s="633"/>
      <c r="F14" s="632">
        <f t="shared" ref="F14" si="4">SUM(F15:H17)</f>
        <v>40092</v>
      </c>
      <c r="G14" s="648"/>
      <c r="H14" s="633"/>
      <c r="I14" s="632">
        <f t="shared" ref="I14" si="5">SUM(I15:K17)</f>
        <v>40254</v>
      </c>
      <c r="J14" s="648"/>
      <c r="K14" s="633"/>
      <c r="L14" s="645">
        <f t="shared" si="2"/>
        <v>162</v>
      </c>
      <c r="M14" s="645"/>
      <c r="N14" s="646">
        <f t="shared" si="3"/>
        <v>100.40407063753366</v>
      </c>
      <c r="O14" s="647"/>
    </row>
    <row r="15" spans="1:15" s="185" customFormat="1" ht="33" customHeight="1">
      <c r="A15" s="628" t="s">
        <v>158</v>
      </c>
      <c r="B15" s="628"/>
      <c r="C15" s="609">
        <v>377</v>
      </c>
      <c r="D15" s="639"/>
      <c r="E15" s="610"/>
      <c r="F15" s="609">
        <v>397</v>
      </c>
      <c r="G15" s="639"/>
      <c r="H15" s="610"/>
      <c r="I15" s="609">
        <v>402</v>
      </c>
      <c r="J15" s="639"/>
      <c r="K15" s="610"/>
      <c r="L15" s="644">
        <f t="shared" si="2"/>
        <v>5</v>
      </c>
      <c r="M15" s="644"/>
      <c r="N15" s="636">
        <f t="shared" si="3"/>
        <v>101.25944584382871</v>
      </c>
      <c r="O15" s="637"/>
    </row>
    <row r="16" spans="1:15" s="185" customFormat="1" ht="33" customHeight="1">
      <c r="A16" s="628" t="s">
        <v>157</v>
      </c>
      <c r="B16" s="628"/>
      <c r="C16" s="609">
        <v>8977</v>
      </c>
      <c r="D16" s="639"/>
      <c r="E16" s="610"/>
      <c r="F16" s="609">
        <v>9875</v>
      </c>
      <c r="G16" s="639"/>
      <c r="H16" s="610"/>
      <c r="I16" s="609">
        <v>11382</v>
      </c>
      <c r="J16" s="639"/>
      <c r="K16" s="610"/>
      <c r="L16" s="644">
        <f t="shared" si="2"/>
        <v>1507</v>
      </c>
      <c r="M16" s="644"/>
      <c r="N16" s="636">
        <f t="shared" si="3"/>
        <v>115.26075949367089</v>
      </c>
      <c r="O16" s="637"/>
    </row>
    <row r="17" spans="1:25" s="185" customFormat="1" ht="33" customHeight="1">
      <c r="A17" s="628" t="s">
        <v>159</v>
      </c>
      <c r="B17" s="628"/>
      <c r="C17" s="609">
        <v>27043</v>
      </c>
      <c r="D17" s="639"/>
      <c r="E17" s="610"/>
      <c r="F17" s="609">
        <v>29820</v>
      </c>
      <c r="G17" s="639"/>
      <c r="H17" s="610"/>
      <c r="I17" s="609">
        <v>28470</v>
      </c>
      <c r="J17" s="639"/>
      <c r="K17" s="610"/>
      <c r="L17" s="644">
        <f t="shared" si="2"/>
        <v>-1350</v>
      </c>
      <c r="M17" s="644"/>
      <c r="N17" s="636">
        <f t="shared" si="3"/>
        <v>95.472837022132794</v>
      </c>
      <c r="O17" s="637"/>
    </row>
    <row r="18" spans="1:25" s="185" customFormat="1" ht="47.25" customHeight="1">
      <c r="A18" s="560" t="s">
        <v>313</v>
      </c>
      <c r="B18" s="560"/>
      <c r="C18" s="632">
        <f>'I. Фін результат'!C91</f>
        <v>36722</v>
      </c>
      <c r="D18" s="648"/>
      <c r="E18" s="633"/>
      <c r="F18" s="632">
        <f>'I. Фін результат'!E91</f>
        <v>40092</v>
      </c>
      <c r="G18" s="648"/>
      <c r="H18" s="633"/>
      <c r="I18" s="632">
        <f>'I. Фін результат'!F91</f>
        <v>40688</v>
      </c>
      <c r="J18" s="648"/>
      <c r="K18" s="633"/>
      <c r="L18" s="645">
        <f t="shared" si="2"/>
        <v>596</v>
      </c>
      <c r="M18" s="645"/>
      <c r="N18" s="646">
        <f t="shared" si="3"/>
        <v>101.48658086401277</v>
      </c>
      <c r="O18" s="647"/>
    </row>
    <row r="19" spans="1:25" s="185" customFormat="1" ht="33" customHeight="1">
      <c r="A19" s="628" t="s">
        <v>158</v>
      </c>
      <c r="B19" s="628"/>
      <c r="C19" s="609">
        <v>377</v>
      </c>
      <c r="D19" s="639"/>
      <c r="E19" s="610"/>
      <c r="F19" s="609">
        <v>397</v>
      </c>
      <c r="G19" s="639"/>
      <c r="H19" s="610"/>
      <c r="I19" s="609">
        <v>402</v>
      </c>
      <c r="J19" s="639"/>
      <c r="K19" s="610"/>
      <c r="L19" s="644">
        <f t="shared" si="2"/>
        <v>5</v>
      </c>
      <c r="M19" s="644"/>
      <c r="N19" s="636">
        <f t="shared" si="3"/>
        <v>101.25944584382871</v>
      </c>
      <c r="O19" s="637"/>
    </row>
    <row r="20" spans="1:25" s="185" customFormat="1" ht="33" customHeight="1">
      <c r="A20" s="628" t="s">
        <v>157</v>
      </c>
      <c r="B20" s="628"/>
      <c r="C20" s="609">
        <v>9037</v>
      </c>
      <c r="D20" s="639"/>
      <c r="E20" s="610"/>
      <c r="F20" s="609">
        <v>9875</v>
      </c>
      <c r="G20" s="639"/>
      <c r="H20" s="610"/>
      <c r="I20" s="609">
        <v>11419</v>
      </c>
      <c r="J20" s="639"/>
      <c r="K20" s="610"/>
      <c r="L20" s="644">
        <f t="shared" si="2"/>
        <v>1544</v>
      </c>
      <c r="M20" s="644"/>
      <c r="N20" s="636">
        <f t="shared" si="3"/>
        <v>115.63544303797468</v>
      </c>
      <c r="O20" s="637"/>
    </row>
    <row r="21" spans="1:25" s="185" customFormat="1" ht="33" customHeight="1">
      <c r="A21" s="628" t="s">
        <v>159</v>
      </c>
      <c r="B21" s="628"/>
      <c r="C21" s="609">
        <f>C18-C19-C20</f>
        <v>27308</v>
      </c>
      <c r="D21" s="639"/>
      <c r="E21" s="610"/>
      <c r="F21" s="609">
        <v>29820</v>
      </c>
      <c r="G21" s="639"/>
      <c r="H21" s="610"/>
      <c r="I21" s="609">
        <f>I18-I19-I20</f>
        <v>28867</v>
      </c>
      <c r="J21" s="639"/>
      <c r="K21" s="610"/>
      <c r="L21" s="644">
        <f t="shared" si="2"/>
        <v>-953</v>
      </c>
      <c r="M21" s="644"/>
      <c r="N21" s="636">
        <f t="shared" si="3"/>
        <v>96.804158283031526</v>
      </c>
      <c r="O21" s="637"/>
    </row>
    <row r="22" spans="1:25" s="185" customFormat="1" ht="71.25" customHeight="1">
      <c r="A22" s="560" t="s">
        <v>387</v>
      </c>
      <c r="B22" s="560"/>
      <c r="C22" s="632">
        <f>IF(C10=0,0,ROUND(C18/C10/12*1000,0))</f>
        <v>14367</v>
      </c>
      <c r="D22" s="648"/>
      <c r="E22" s="633"/>
      <c r="F22" s="632">
        <f t="shared" ref="F22:I25" si="6">IF(F10=0,0,ROUND(F18/F10/12*1000,0))</f>
        <v>15612</v>
      </c>
      <c r="G22" s="648"/>
      <c r="H22" s="633"/>
      <c r="I22" s="632">
        <f t="shared" ref="I22" si="7">IF(I10=0,0,ROUND(I18/I10/12*1000,0))</f>
        <v>16223</v>
      </c>
      <c r="J22" s="648"/>
      <c r="K22" s="633"/>
      <c r="L22" s="645">
        <f t="shared" si="2"/>
        <v>611</v>
      </c>
      <c r="M22" s="645"/>
      <c r="N22" s="646">
        <f t="shared" si="3"/>
        <v>103.91365616192671</v>
      </c>
      <c r="O22" s="647"/>
    </row>
    <row r="23" spans="1:25" s="185" customFormat="1" ht="33" customHeight="1">
      <c r="A23" s="628" t="s">
        <v>158</v>
      </c>
      <c r="B23" s="628"/>
      <c r="C23" s="609">
        <f t="shared" ref="C23:C25" si="8">IF(C11=0,0,ROUND(C19/C11/12*1000,0))</f>
        <v>31417</v>
      </c>
      <c r="D23" s="639"/>
      <c r="E23" s="610"/>
      <c r="F23" s="609">
        <f t="shared" si="6"/>
        <v>33083</v>
      </c>
      <c r="G23" s="639"/>
      <c r="H23" s="610"/>
      <c r="I23" s="609">
        <f>IF(I11=0,0,ROUND(I19/I11/12*1000,0))</f>
        <v>33500</v>
      </c>
      <c r="J23" s="639"/>
      <c r="K23" s="610"/>
      <c r="L23" s="644">
        <f t="shared" si="2"/>
        <v>417</v>
      </c>
      <c r="M23" s="644"/>
      <c r="N23" s="636">
        <f t="shared" si="3"/>
        <v>101.26046610041411</v>
      </c>
      <c r="O23" s="637"/>
    </row>
    <row r="24" spans="1:25" s="185" customFormat="1" ht="33" customHeight="1">
      <c r="A24" s="628" t="s">
        <v>157</v>
      </c>
      <c r="B24" s="628"/>
      <c r="C24" s="609">
        <f t="shared" si="8"/>
        <v>18827</v>
      </c>
      <c r="D24" s="639"/>
      <c r="E24" s="610"/>
      <c r="F24" s="609">
        <f t="shared" si="6"/>
        <v>20573</v>
      </c>
      <c r="G24" s="639"/>
      <c r="H24" s="610"/>
      <c r="I24" s="609">
        <f t="shared" si="6"/>
        <v>23790</v>
      </c>
      <c r="J24" s="639"/>
      <c r="K24" s="610"/>
      <c r="L24" s="644">
        <f t="shared" si="2"/>
        <v>3217</v>
      </c>
      <c r="M24" s="644"/>
      <c r="N24" s="636">
        <f t="shared" si="3"/>
        <v>115.63699995139261</v>
      </c>
      <c r="O24" s="637"/>
    </row>
    <row r="25" spans="1:25" s="185" customFormat="1" ht="33" customHeight="1">
      <c r="A25" s="628" t="s">
        <v>159</v>
      </c>
      <c r="B25" s="628"/>
      <c r="C25" s="609">
        <f t="shared" si="8"/>
        <v>13231</v>
      </c>
      <c r="D25" s="639"/>
      <c r="E25" s="610"/>
      <c r="F25" s="609">
        <f>IF(F13=0,0,ROUND(F21/F13/12*1000,0))</f>
        <v>14364</v>
      </c>
      <c r="G25" s="639"/>
      <c r="H25" s="610"/>
      <c r="I25" s="609">
        <f t="shared" si="6"/>
        <v>14319</v>
      </c>
      <c r="J25" s="639"/>
      <c r="K25" s="610"/>
      <c r="L25" s="644">
        <f t="shared" si="2"/>
        <v>-45</v>
      </c>
      <c r="M25" s="644"/>
      <c r="N25" s="636">
        <f t="shared" si="3"/>
        <v>99.686716791979947</v>
      </c>
      <c r="O25" s="637"/>
      <c r="W25" s="619"/>
      <c r="X25" s="619"/>
      <c r="Y25" s="619"/>
    </row>
    <row r="26" spans="1:25" s="185" customFormat="1" ht="13.5" customHeight="1">
      <c r="A26" s="88"/>
      <c r="B26" s="88"/>
      <c r="C26" s="88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190"/>
      <c r="O26" s="190"/>
      <c r="W26" s="620"/>
      <c r="X26" s="620"/>
      <c r="Y26" s="620"/>
    </row>
    <row r="27" spans="1:25" ht="21">
      <c r="A27" s="638"/>
      <c r="B27" s="638"/>
      <c r="C27" s="638"/>
      <c r="D27" s="638"/>
      <c r="E27" s="638"/>
      <c r="F27" s="638"/>
      <c r="G27" s="638"/>
      <c r="H27" s="638"/>
      <c r="I27" s="638"/>
      <c r="J27" s="638"/>
      <c r="K27" s="638"/>
      <c r="L27" s="638"/>
      <c r="M27" s="638"/>
      <c r="N27" s="638"/>
      <c r="O27" s="638"/>
      <c r="W27" s="620"/>
      <c r="X27" s="620"/>
      <c r="Y27" s="620"/>
    </row>
    <row r="28" spans="1:25" ht="11.25" customHeight="1">
      <c r="A28" s="90"/>
      <c r="B28" s="90"/>
      <c r="C28" s="90"/>
      <c r="D28" s="90"/>
      <c r="E28" s="90"/>
      <c r="F28" s="90"/>
      <c r="G28" s="90"/>
      <c r="H28" s="90"/>
      <c r="I28" s="90"/>
      <c r="J28" s="80"/>
      <c r="K28" s="80"/>
      <c r="L28" s="80"/>
      <c r="M28" s="80"/>
      <c r="N28" s="80"/>
      <c r="O28" s="80"/>
      <c r="W28" s="620"/>
      <c r="X28" s="620"/>
      <c r="Y28" s="620"/>
    </row>
    <row r="29" spans="1:25" ht="22.8">
      <c r="A29" s="670" t="s">
        <v>331</v>
      </c>
      <c r="B29" s="670"/>
      <c r="C29" s="670"/>
      <c r="D29" s="670"/>
      <c r="E29" s="670"/>
      <c r="F29" s="670"/>
      <c r="G29" s="670"/>
      <c r="H29" s="670"/>
      <c r="I29" s="670"/>
      <c r="J29" s="670"/>
      <c r="W29" s="185"/>
      <c r="X29" s="185"/>
      <c r="Y29" s="185"/>
    </row>
    <row r="30" spans="1:25">
      <c r="A30" s="30"/>
      <c r="W30" s="185"/>
      <c r="X30" s="185"/>
      <c r="Y30" s="185"/>
    </row>
    <row r="31" spans="1:25" ht="32.25" customHeight="1">
      <c r="A31" s="674" t="s">
        <v>388</v>
      </c>
      <c r="B31" s="675"/>
      <c r="C31" s="676"/>
      <c r="D31" s="669" t="s">
        <v>606</v>
      </c>
      <c r="E31" s="669"/>
      <c r="F31" s="669"/>
      <c r="G31" s="669" t="s">
        <v>608</v>
      </c>
      <c r="H31" s="669"/>
      <c r="I31" s="669"/>
      <c r="J31" s="669" t="s">
        <v>155</v>
      </c>
      <c r="K31" s="669"/>
      <c r="L31" s="669"/>
      <c r="M31" s="578" t="s">
        <v>156</v>
      </c>
      <c r="N31" s="613"/>
      <c r="O31" s="579"/>
    </row>
    <row r="32" spans="1:25" ht="155.25" customHeight="1">
      <c r="A32" s="677"/>
      <c r="B32" s="678"/>
      <c r="C32" s="679"/>
      <c r="D32" s="193" t="s">
        <v>314</v>
      </c>
      <c r="E32" s="193" t="s">
        <v>170</v>
      </c>
      <c r="F32" s="193" t="s">
        <v>315</v>
      </c>
      <c r="G32" s="193" t="s">
        <v>314</v>
      </c>
      <c r="H32" s="193" t="s">
        <v>170</v>
      </c>
      <c r="I32" s="193" t="s">
        <v>315</v>
      </c>
      <c r="J32" s="193" t="s">
        <v>314</v>
      </c>
      <c r="K32" s="193" t="s">
        <v>170</v>
      </c>
      <c r="L32" s="193" t="s">
        <v>315</v>
      </c>
      <c r="M32" s="32" t="s">
        <v>138</v>
      </c>
      <c r="N32" s="32" t="s">
        <v>139</v>
      </c>
      <c r="O32" s="32" t="s">
        <v>187</v>
      </c>
    </row>
    <row r="33" spans="1:15" ht="25.5" customHeight="1">
      <c r="A33" s="578">
        <v>1</v>
      </c>
      <c r="B33" s="613"/>
      <c r="C33" s="579"/>
      <c r="D33" s="193">
        <v>2</v>
      </c>
      <c r="E33" s="193">
        <v>3</v>
      </c>
      <c r="F33" s="193">
        <v>4</v>
      </c>
      <c r="G33" s="193">
        <v>5</v>
      </c>
      <c r="H33" s="57">
        <v>6</v>
      </c>
      <c r="I33" s="57">
        <v>7</v>
      </c>
      <c r="J33" s="57">
        <v>8</v>
      </c>
      <c r="K33" s="57">
        <v>9</v>
      </c>
      <c r="L33" s="57">
        <v>10</v>
      </c>
      <c r="M33" s="57">
        <v>11</v>
      </c>
      <c r="N33" s="57">
        <v>12</v>
      </c>
      <c r="O33" s="57">
        <v>13</v>
      </c>
    </row>
    <row r="34" spans="1:15" s="310" customFormat="1" ht="25.5" customHeight="1">
      <c r="A34" s="653" t="s">
        <v>670</v>
      </c>
      <c r="B34" s="554"/>
      <c r="C34" s="654"/>
      <c r="D34" s="390">
        <v>92129</v>
      </c>
      <c r="E34" s="309"/>
      <c r="F34" s="309"/>
      <c r="G34" s="182">
        <v>93941</v>
      </c>
      <c r="H34" s="57"/>
      <c r="I34" s="394"/>
      <c r="J34" s="429">
        <f>G34-D34</f>
        <v>1812</v>
      </c>
      <c r="K34" s="57"/>
      <c r="L34" s="57"/>
      <c r="M34" s="270">
        <f t="shared" ref="M34:M38" si="9">IF(D34=0,0,G34/D34*100)</f>
        <v>101.96680741134713</v>
      </c>
      <c r="N34" s="57"/>
      <c r="O34" s="57"/>
    </row>
    <row r="35" spans="1:15" s="310" customFormat="1" ht="25.5" customHeight="1">
      <c r="A35" s="653" t="s">
        <v>671</v>
      </c>
      <c r="B35" s="554"/>
      <c r="C35" s="654"/>
      <c r="D35" s="390">
        <v>8327</v>
      </c>
      <c r="E35" s="309"/>
      <c r="F35" s="309"/>
      <c r="G35" s="182">
        <v>8360</v>
      </c>
      <c r="H35" s="57"/>
      <c r="I35" s="394"/>
      <c r="J35" s="429">
        <f t="shared" ref="J35:J44" si="10">G35-D35</f>
        <v>33</v>
      </c>
      <c r="K35" s="57"/>
      <c r="L35" s="57"/>
      <c r="M35" s="270">
        <f t="shared" si="9"/>
        <v>100.39630118890356</v>
      </c>
      <c r="N35" s="57"/>
      <c r="O35" s="57"/>
    </row>
    <row r="36" spans="1:15" s="310" customFormat="1" ht="25.5" customHeight="1">
      <c r="A36" s="653" t="s">
        <v>672</v>
      </c>
      <c r="B36" s="554"/>
      <c r="C36" s="654"/>
      <c r="D36" s="390">
        <v>31341</v>
      </c>
      <c r="E36" s="309"/>
      <c r="F36" s="309"/>
      <c r="G36" s="182">
        <v>31997</v>
      </c>
      <c r="H36" s="57"/>
      <c r="I36" s="394"/>
      <c r="J36" s="429">
        <f t="shared" si="10"/>
        <v>656</v>
      </c>
      <c r="K36" s="57"/>
      <c r="L36" s="57"/>
      <c r="M36" s="270">
        <f t="shared" si="9"/>
        <v>102.09310487859354</v>
      </c>
      <c r="N36" s="57"/>
      <c r="O36" s="57"/>
    </row>
    <row r="37" spans="1:15" s="310" customFormat="1" ht="25.5" customHeight="1">
      <c r="A37" s="653" t="s">
        <v>673</v>
      </c>
      <c r="B37" s="554"/>
      <c r="C37" s="654"/>
      <c r="D37" s="390">
        <v>5749</v>
      </c>
      <c r="E37" s="309"/>
      <c r="F37" s="309"/>
      <c r="G37" s="182">
        <v>5749</v>
      </c>
      <c r="H37" s="57"/>
      <c r="I37" s="394"/>
      <c r="J37" s="429">
        <f t="shared" si="10"/>
        <v>0</v>
      </c>
      <c r="K37" s="57"/>
      <c r="L37" s="57"/>
      <c r="M37" s="270">
        <f t="shared" si="9"/>
        <v>100</v>
      </c>
      <c r="N37" s="57"/>
      <c r="O37" s="57"/>
    </row>
    <row r="38" spans="1:15" s="310" customFormat="1" ht="25.5" customHeight="1">
      <c r="A38" s="653" t="s">
        <v>674</v>
      </c>
      <c r="B38" s="554"/>
      <c r="C38" s="654"/>
      <c r="D38" s="390">
        <v>75</v>
      </c>
      <c r="E38" s="309"/>
      <c r="F38" s="309"/>
      <c r="G38" s="182">
        <v>80</v>
      </c>
      <c r="H38" s="57"/>
      <c r="I38" s="394"/>
      <c r="J38" s="429">
        <f t="shared" si="10"/>
        <v>5</v>
      </c>
      <c r="K38" s="57"/>
      <c r="L38" s="57"/>
      <c r="M38" s="270">
        <f t="shared" si="9"/>
        <v>106.66666666666667</v>
      </c>
      <c r="N38" s="57"/>
      <c r="O38" s="57"/>
    </row>
    <row r="39" spans="1:15" s="80" customFormat="1" ht="42" customHeight="1">
      <c r="A39" s="653" t="s">
        <v>675</v>
      </c>
      <c r="B39" s="554"/>
      <c r="C39" s="654"/>
      <c r="D39" s="390">
        <v>1237</v>
      </c>
      <c r="E39" s="303"/>
      <c r="F39" s="303"/>
      <c r="G39" s="182">
        <v>1237</v>
      </c>
      <c r="H39" s="297"/>
      <c r="I39" s="394"/>
      <c r="J39" s="429">
        <f t="shared" si="10"/>
        <v>0</v>
      </c>
      <c r="K39" s="297"/>
      <c r="L39" s="297"/>
      <c r="M39" s="270">
        <f t="shared" ref="M39:M44" si="11">IF(D39=0,0,G39/D39*100)</f>
        <v>100</v>
      </c>
      <c r="N39" s="297"/>
      <c r="O39" s="297"/>
    </row>
    <row r="40" spans="1:15" s="80" customFormat="1" ht="23.25" customHeight="1">
      <c r="A40" s="653" t="s">
        <v>676</v>
      </c>
      <c r="B40" s="554"/>
      <c r="C40" s="654"/>
      <c r="D40" s="390">
        <v>1065</v>
      </c>
      <c r="E40" s="303"/>
      <c r="F40" s="303"/>
      <c r="G40" s="182">
        <v>1274</v>
      </c>
      <c r="H40" s="297"/>
      <c r="I40" s="394"/>
      <c r="J40" s="429">
        <f t="shared" si="10"/>
        <v>209</v>
      </c>
      <c r="K40" s="297"/>
      <c r="L40" s="297"/>
      <c r="M40" s="270">
        <f t="shared" si="11"/>
        <v>119.6244131455399</v>
      </c>
      <c r="N40" s="297"/>
      <c r="O40" s="297"/>
    </row>
    <row r="41" spans="1:15" s="80" customFormat="1" ht="23.25" customHeight="1">
      <c r="A41" s="653" t="s">
        <v>677</v>
      </c>
      <c r="B41" s="554"/>
      <c r="C41" s="654"/>
      <c r="D41" s="390">
        <v>57</v>
      </c>
      <c r="E41" s="303"/>
      <c r="F41" s="303"/>
      <c r="G41" s="182">
        <v>57</v>
      </c>
      <c r="H41" s="297"/>
      <c r="I41" s="394"/>
      <c r="J41" s="429">
        <f t="shared" si="10"/>
        <v>0</v>
      </c>
      <c r="K41" s="297"/>
      <c r="L41" s="297"/>
      <c r="M41" s="270">
        <f t="shared" si="11"/>
        <v>100</v>
      </c>
      <c r="N41" s="297"/>
      <c r="O41" s="297"/>
    </row>
    <row r="42" spans="1:15" s="80" customFormat="1" ht="23.25" customHeight="1">
      <c r="A42" s="653" t="s">
        <v>678</v>
      </c>
      <c r="B42" s="554"/>
      <c r="C42" s="654"/>
      <c r="D42" s="391">
        <v>768</v>
      </c>
      <c r="E42" s="308"/>
      <c r="F42" s="308"/>
      <c r="G42" s="182">
        <v>830</v>
      </c>
      <c r="H42" s="307"/>
      <c r="I42" s="394"/>
      <c r="J42" s="429">
        <f t="shared" si="10"/>
        <v>62</v>
      </c>
      <c r="K42" s="307"/>
      <c r="L42" s="307"/>
      <c r="M42" s="270">
        <f t="shared" si="11"/>
        <v>108.07291666666667</v>
      </c>
      <c r="N42" s="307"/>
      <c r="O42" s="307"/>
    </row>
    <row r="43" spans="1:15" s="80" customFormat="1" ht="23.25" customHeight="1">
      <c r="A43" s="653" t="s">
        <v>679</v>
      </c>
      <c r="B43" s="554"/>
      <c r="C43" s="654"/>
      <c r="D43" s="392">
        <v>19</v>
      </c>
      <c r="E43" s="308"/>
      <c r="F43" s="308"/>
      <c r="G43" s="182">
        <v>19</v>
      </c>
      <c r="H43" s="307"/>
      <c r="I43" s="394"/>
      <c r="J43" s="429">
        <f t="shared" si="10"/>
        <v>0</v>
      </c>
      <c r="K43" s="307"/>
      <c r="L43" s="307"/>
      <c r="M43" s="270">
        <f t="shared" si="11"/>
        <v>100</v>
      </c>
      <c r="N43" s="307"/>
      <c r="O43" s="307"/>
    </row>
    <row r="44" spans="1:15" s="80" customFormat="1" ht="23.25" customHeight="1">
      <c r="A44" s="653" t="s">
        <v>680</v>
      </c>
      <c r="B44" s="554"/>
      <c r="C44" s="654"/>
      <c r="D44" s="392">
        <v>1</v>
      </c>
      <c r="E44" s="261"/>
      <c r="F44" s="261"/>
      <c r="G44" s="182">
        <v>1</v>
      </c>
      <c r="H44" s="188"/>
      <c r="I44" s="394"/>
      <c r="J44" s="429">
        <f t="shared" si="10"/>
        <v>0</v>
      </c>
      <c r="K44" s="188"/>
      <c r="L44" s="188"/>
      <c r="M44" s="270">
        <f t="shared" si="11"/>
        <v>100</v>
      </c>
      <c r="N44" s="188"/>
      <c r="O44" s="188"/>
    </row>
    <row r="45" spans="1:15" s="80" customFormat="1" ht="33" customHeight="1">
      <c r="A45" s="655" t="s">
        <v>50</v>
      </c>
      <c r="B45" s="656"/>
      <c r="C45" s="657"/>
      <c r="D45" s="192">
        <f>SUM(D34:D44)</f>
        <v>140768</v>
      </c>
      <c r="E45" s="192"/>
      <c r="F45" s="92"/>
      <c r="G45" s="300">
        <f>SUM(G34:G44)</f>
        <v>143545</v>
      </c>
      <c r="H45" s="192"/>
      <c r="I45" s="92"/>
      <c r="J45" s="300">
        <f>SUM(J34:J44)</f>
        <v>2777</v>
      </c>
      <c r="K45" s="192"/>
      <c r="L45" s="92"/>
      <c r="M45" s="271">
        <f>IF(D45=0,0,G45/D45*100)</f>
        <v>101.97274948852011</v>
      </c>
      <c r="N45" s="192"/>
      <c r="O45" s="92"/>
    </row>
    <row r="46" spans="1:15" ht="9" customHeight="1">
      <c r="A46" s="33"/>
      <c r="B46" s="34"/>
      <c r="C46" s="34"/>
      <c r="D46" s="34"/>
      <c r="E46" s="34"/>
      <c r="F46" s="191"/>
      <c r="G46" s="191"/>
      <c r="H46" s="191"/>
      <c r="I46" s="35"/>
      <c r="J46" s="35"/>
      <c r="K46" s="35"/>
      <c r="L46" s="35"/>
      <c r="M46" s="35"/>
      <c r="N46" s="35"/>
      <c r="O46" s="36"/>
    </row>
    <row r="47" spans="1:15" ht="18.75" customHeight="1">
      <c r="A47" s="670" t="s">
        <v>332</v>
      </c>
      <c r="B47" s="670"/>
      <c r="C47" s="670"/>
      <c r="D47" s="670"/>
      <c r="E47" s="670"/>
      <c r="F47" s="670"/>
      <c r="G47" s="670"/>
      <c r="H47" s="670"/>
      <c r="I47" s="670"/>
      <c r="J47" s="670"/>
      <c r="K47" s="670"/>
      <c r="L47" s="670"/>
      <c r="M47" s="670"/>
      <c r="N47" s="670"/>
      <c r="O47" s="670"/>
    </row>
    <row r="48" spans="1:15" ht="12.75" customHeight="1">
      <c r="A48" s="30"/>
      <c r="O48" s="37" t="s">
        <v>447</v>
      </c>
    </row>
    <row r="49" spans="1:15" ht="47.25" customHeight="1">
      <c r="A49" s="187" t="s">
        <v>91</v>
      </c>
      <c r="B49" s="536" t="s">
        <v>63</v>
      </c>
      <c r="C49" s="536"/>
      <c r="D49" s="536" t="s">
        <v>58</v>
      </c>
      <c r="E49" s="536"/>
      <c r="F49" s="536" t="s">
        <v>59</v>
      </c>
      <c r="G49" s="536"/>
      <c r="H49" s="536" t="s">
        <v>73</v>
      </c>
      <c r="I49" s="536"/>
      <c r="J49" s="536"/>
      <c r="K49" s="641" t="s">
        <v>650</v>
      </c>
      <c r="L49" s="642"/>
      <c r="M49" s="641" t="s">
        <v>30</v>
      </c>
      <c r="N49" s="643"/>
      <c r="O49" s="642"/>
    </row>
    <row r="50" spans="1:15" ht="22.5" customHeight="1">
      <c r="A50" s="188">
        <v>1</v>
      </c>
      <c r="B50" s="535">
        <v>2</v>
      </c>
      <c r="C50" s="535"/>
      <c r="D50" s="535">
        <v>3</v>
      </c>
      <c r="E50" s="535"/>
      <c r="F50" s="535">
        <v>4</v>
      </c>
      <c r="G50" s="535"/>
      <c r="H50" s="535">
        <v>5</v>
      </c>
      <c r="I50" s="535"/>
      <c r="J50" s="535"/>
      <c r="K50" s="535">
        <v>6</v>
      </c>
      <c r="L50" s="535"/>
      <c r="M50" s="630">
        <v>7</v>
      </c>
      <c r="N50" s="673"/>
      <c r="O50" s="631"/>
    </row>
    <row r="51" spans="1:15" s="389" customFormat="1" ht="44.25" customHeight="1">
      <c r="A51" s="401" t="s">
        <v>574</v>
      </c>
      <c r="B51" s="625" t="s">
        <v>575</v>
      </c>
      <c r="C51" s="627"/>
      <c r="D51" s="658">
        <v>2117</v>
      </c>
      <c r="E51" s="659"/>
      <c r="F51" s="611">
        <v>18.8</v>
      </c>
      <c r="G51" s="612"/>
      <c r="H51" s="625" t="s">
        <v>577</v>
      </c>
      <c r="I51" s="626"/>
      <c r="J51" s="627"/>
      <c r="K51" s="622">
        <v>481</v>
      </c>
      <c r="L51" s="623"/>
      <c r="M51" s="616" t="s">
        <v>583</v>
      </c>
      <c r="N51" s="617"/>
      <c r="O51" s="618"/>
    </row>
    <row r="52" spans="1:15" s="389" customFormat="1" ht="44.25" customHeight="1">
      <c r="A52" s="401" t="s">
        <v>574</v>
      </c>
      <c r="B52" s="625" t="s">
        <v>575</v>
      </c>
      <c r="C52" s="627"/>
      <c r="D52" s="660">
        <v>2681</v>
      </c>
      <c r="E52" s="660"/>
      <c r="F52" s="624">
        <v>18.8</v>
      </c>
      <c r="G52" s="624"/>
      <c r="H52" s="649" t="s">
        <v>578</v>
      </c>
      <c r="I52" s="649"/>
      <c r="J52" s="649"/>
      <c r="K52" s="622">
        <v>609</v>
      </c>
      <c r="L52" s="623"/>
      <c r="M52" s="621" t="s">
        <v>583</v>
      </c>
      <c r="N52" s="621"/>
      <c r="O52" s="621"/>
    </row>
    <row r="53" spans="1:15" s="389" customFormat="1" ht="44.25" customHeight="1">
      <c r="A53" s="401" t="s">
        <v>574</v>
      </c>
      <c r="B53" s="625" t="s">
        <v>575</v>
      </c>
      <c r="C53" s="627"/>
      <c r="D53" s="402"/>
      <c r="E53" s="403">
        <v>1796</v>
      </c>
      <c r="F53" s="611">
        <v>27.5</v>
      </c>
      <c r="G53" s="612"/>
      <c r="H53" s="625" t="s">
        <v>579</v>
      </c>
      <c r="I53" s="626"/>
      <c r="J53" s="627"/>
      <c r="K53" s="425"/>
      <c r="L53" s="426">
        <v>975</v>
      </c>
      <c r="M53" s="621" t="s">
        <v>583</v>
      </c>
      <c r="N53" s="621"/>
      <c r="O53" s="621"/>
    </row>
    <row r="54" spans="1:15" ht="44.25" customHeight="1">
      <c r="A54" s="401" t="s">
        <v>572</v>
      </c>
      <c r="B54" s="640" t="s">
        <v>573</v>
      </c>
      <c r="C54" s="640"/>
      <c r="D54" s="658">
        <v>2750</v>
      </c>
      <c r="E54" s="659"/>
      <c r="F54" s="611">
        <v>5</v>
      </c>
      <c r="G54" s="612"/>
      <c r="H54" s="625" t="s">
        <v>580</v>
      </c>
      <c r="I54" s="626"/>
      <c r="J54" s="627"/>
      <c r="K54" s="614">
        <v>917</v>
      </c>
      <c r="L54" s="615"/>
      <c r="M54" s="621" t="s">
        <v>582</v>
      </c>
      <c r="N54" s="621"/>
      <c r="O54" s="621"/>
    </row>
    <row r="55" spans="1:15" s="302" customFormat="1" ht="44.25" customHeight="1">
      <c r="A55" s="401" t="s">
        <v>572</v>
      </c>
      <c r="B55" s="640" t="s">
        <v>576</v>
      </c>
      <c r="C55" s="640"/>
      <c r="D55" s="680">
        <v>5520</v>
      </c>
      <c r="E55" s="681"/>
      <c r="F55" s="624">
        <v>5</v>
      </c>
      <c r="G55" s="624"/>
      <c r="H55" s="669" t="s">
        <v>581</v>
      </c>
      <c r="I55" s="669"/>
      <c r="J55" s="669"/>
      <c r="K55" s="614">
        <v>2555</v>
      </c>
      <c r="L55" s="615"/>
      <c r="M55" s="616" t="s">
        <v>584</v>
      </c>
      <c r="N55" s="617"/>
      <c r="O55" s="618"/>
    </row>
    <row r="56" spans="1:15" s="302" customFormat="1" ht="46.5" customHeight="1">
      <c r="A56" s="401" t="s">
        <v>572</v>
      </c>
      <c r="B56" s="640" t="s">
        <v>634</v>
      </c>
      <c r="C56" s="640"/>
      <c r="D56" s="404"/>
      <c r="E56" s="405">
        <v>5292</v>
      </c>
      <c r="F56" s="611">
        <v>12.5</v>
      </c>
      <c r="G56" s="612"/>
      <c r="H56" s="578" t="s">
        <v>635</v>
      </c>
      <c r="I56" s="613"/>
      <c r="J56" s="579"/>
      <c r="K56" s="614">
        <v>0</v>
      </c>
      <c r="L56" s="615"/>
      <c r="M56" s="621" t="s">
        <v>583</v>
      </c>
      <c r="N56" s="621"/>
      <c r="O56" s="621"/>
    </row>
    <row r="57" spans="1:15" s="489" customFormat="1" ht="60" customHeight="1">
      <c r="A57" s="401" t="s">
        <v>572</v>
      </c>
      <c r="B57" s="665" t="s">
        <v>651</v>
      </c>
      <c r="C57" s="666"/>
      <c r="D57" s="404"/>
      <c r="E57" s="405">
        <v>800</v>
      </c>
      <c r="F57" s="611">
        <v>12.5</v>
      </c>
      <c r="G57" s="612"/>
      <c r="H57" s="578" t="s">
        <v>652</v>
      </c>
      <c r="I57" s="613"/>
      <c r="J57" s="579"/>
      <c r="K57" s="614">
        <v>800</v>
      </c>
      <c r="L57" s="615"/>
      <c r="M57" s="616" t="s">
        <v>653</v>
      </c>
      <c r="N57" s="617"/>
      <c r="O57" s="618"/>
    </row>
    <row r="58" spans="1:15" ht="30" customHeight="1">
      <c r="A58" s="93" t="s">
        <v>50</v>
      </c>
      <c r="B58" s="682" t="s">
        <v>31</v>
      </c>
      <c r="C58" s="682"/>
      <c r="D58" s="682" t="s">
        <v>31</v>
      </c>
      <c r="E58" s="682"/>
      <c r="F58" s="682" t="s">
        <v>31</v>
      </c>
      <c r="G58" s="682"/>
      <c r="H58" s="683" t="s">
        <v>31</v>
      </c>
      <c r="I58" s="683"/>
      <c r="J58" s="683"/>
      <c r="K58" s="632">
        <f>SUM(K51:L57)</f>
        <v>6337</v>
      </c>
      <c r="L58" s="633"/>
      <c r="M58" s="684"/>
      <c r="N58" s="684"/>
      <c r="O58" s="684"/>
    </row>
    <row r="59" spans="1:15">
      <c r="A59" s="191"/>
      <c r="B59" s="189"/>
      <c r="C59" s="189"/>
      <c r="D59" s="189"/>
      <c r="E59" s="189"/>
      <c r="F59" s="189" t="s">
        <v>361</v>
      </c>
      <c r="G59" s="189"/>
      <c r="H59" s="189"/>
      <c r="I59" s="189"/>
      <c r="J59" s="189"/>
      <c r="K59" s="185"/>
      <c r="L59" s="185"/>
      <c r="M59" s="185"/>
      <c r="N59" s="185"/>
      <c r="O59" s="185"/>
    </row>
    <row r="60" spans="1:15" ht="22.8">
      <c r="A60" s="670" t="s">
        <v>338</v>
      </c>
      <c r="B60" s="670"/>
      <c r="C60" s="670"/>
      <c r="D60" s="670"/>
      <c r="E60" s="670"/>
      <c r="F60" s="670"/>
      <c r="G60" s="670"/>
      <c r="H60" s="670"/>
      <c r="I60" s="670"/>
      <c r="J60" s="670"/>
      <c r="K60" s="670"/>
      <c r="L60" s="670"/>
      <c r="M60" s="670"/>
      <c r="N60" s="670"/>
      <c r="O60" s="670"/>
    </row>
    <row r="61" spans="1:15" ht="20.25" customHeight="1">
      <c r="A61" s="35"/>
      <c r="B61" s="38"/>
      <c r="C61" s="35"/>
      <c r="D61" s="35"/>
      <c r="E61" s="35"/>
      <c r="F61" s="35"/>
      <c r="G61" s="35"/>
      <c r="H61" s="35"/>
      <c r="I61" s="36"/>
      <c r="O61" s="37"/>
    </row>
    <row r="62" spans="1:15" ht="42.75" customHeight="1">
      <c r="A62" s="536" t="s">
        <v>57</v>
      </c>
      <c r="B62" s="536"/>
      <c r="C62" s="536"/>
      <c r="D62" s="536" t="s">
        <v>636</v>
      </c>
      <c r="E62" s="536"/>
      <c r="F62" s="536" t="s">
        <v>637</v>
      </c>
      <c r="G62" s="536"/>
      <c r="H62" s="536"/>
      <c r="I62" s="536"/>
      <c r="J62" s="536" t="s">
        <v>638</v>
      </c>
      <c r="K62" s="536"/>
      <c r="L62" s="536"/>
      <c r="M62" s="536"/>
      <c r="N62" s="536" t="s">
        <v>633</v>
      </c>
      <c r="O62" s="536"/>
    </row>
    <row r="63" spans="1:15" ht="42.75" customHeight="1">
      <c r="A63" s="536"/>
      <c r="B63" s="536"/>
      <c r="C63" s="536"/>
      <c r="D63" s="536"/>
      <c r="E63" s="536"/>
      <c r="F63" s="535" t="s">
        <v>140</v>
      </c>
      <c r="G63" s="535"/>
      <c r="H63" s="536" t="s">
        <v>141</v>
      </c>
      <c r="I63" s="536"/>
      <c r="J63" s="535" t="s">
        <v>140</v>
      </c>
      <c r="K63" s="535"/>
      <c r="L63" s="536" t="s">
        <v>141</v>
      </c>
      <c r="M63" s="536"/>
      <c r="N63" s="536"/>
      <c r="O63" s="536"/>
    </row>
    <row r="64" spans="1:15" ht="27" customHeight="1">
      <c r="A64" s="536">
        <v>1</v>
      </c>
      <c r="B64" s="536"/>
      <c r="C64" s="536"/>
      <c r="D64" s="641">
        <v>2</v>
      </c>
      <c r="E64" s="642"/>
      <c r="F64" s="641">
        <v>3</v>
      </c>
      <c r="G64" s="642"/>
      <c r="H64" s="630">
        <v>4</v>
      </c>
      <c r="I64" s="631"/>
      <c r="J64" s="630">
        <v>5</v>
      </c>
      <c r="K64" s="631"/>
      <c r="L64" s="630">
        <v>6</v>
      </c>
      <c r="M64" s="631"/>
      <c r="N64" s="630">
        <v>7</v>
      </c>
      <c r="O64" s="631"/>
    </row>
    <row r="65" spans="1:15" ht="30.75" customHeight="1">
      <c r="A65" s="628" t="s">
        <v>167</v>
      </c>
      <c r="B65" s="628"/>
      <c r="C65" s="628"/>
      <c r="D65" s="609">
        <f>SUM(D67:E72)</f>
        <v>5537</v>
      </c>
      <c r="E65" s="610"/>
      <c r="F65" s="609">
        <f>SUM(F67:G72)</f>
        <v>5292</v>
      </c>
      <c r="G65" s="610"/>
      <c r="H65" s="609">
        <f>SUM(H67:I72)</f>
        <v>5292</v>
      </c>
      <c r="I65" s="610"/>
      <c r="J65" s="609">
        <f>SUM(J67:K72)</f>
        <v>4260</v>
      </c>
      <c r="K65" s="610"/>
      <c r="L65" s="609">
        <f>SUM(L67:M72)</f>
        <v>4240</v>
      </c>
      <c r="M65" s="610"/>
      <c r="N65" s="609">
        <f>SUM(N67:O72)</f>
        <v>6589</v>
      </c>
      <c r="O65" s="610"/>
    </row>
    <row r="66" spans="1:15" ht="27.75" customHeight="1">
      <c r="A66" s="628" t="s">
        <v>78</v>
      </c>
      <c r="B66" s="628"/>
      <c r="C66" s="628"/>
      <c r="D66" s="609"/>
      <c r="E66" s="610"/>
      <c r="F66" s="609"/>
      <c r="G66" s="610"/>
      <c r="H66" s="609"/>
      <c r="I66" s="610"/>
      <c r="J66" s="609"/>
      <c r="K66" s="610"/>
      <c r="L66" s="609"/>
      <c r="M66" s="610"/>
      <c r="N66" s="609"/>
      <c r="O66" s="610"/>
    </row>
    <row r="67" spans="1:15" s="389" customFormat="1" ht="27.75" customHeight="1">
      <c r="A67" s="664" t="s">
        <v>585</v>
      </c>
      <c r="B67" s="664"/>
      <c r="C67" s="664"/>
      <c r="D67" s="427"/>
      <c r="E67" s="428">
        <v>917</v>
      </c>
      <c r="F67" s="427"/>
      <c r="G67" s="428"/>
      <c r="H67" s="427"/>
      <c r="I67" s="428"/>
      <c r="J67" s="427"/>
      <c r="K67" s="428">
        <v>825</v>
      </c>
      <c r="L67" s="427"/>
      <c r="M67" s="428">
        <v>825</v>
      </c>
      <c r="N67" s="634">
        <f>E67+I67-M67</f>
        <v>92</v>
      </c>
      <c r="O67" s="635"/>
    </row>
    <row r="68" spans="1:15" s="389" customFormat="1" ht="25.5" customHeight="1">
      <c r="A68" s="650" t="s">
        <v>576</v>
      </c>
      <c r="B68" s="651"/>
      <c r="C68" s="652"/>
      <c r="D68" s="427"/>
      <c r="E68" s="428">
        <v>2555</v>
      </c>
      <c r="F68" s="427"/>
      <c r="G68" s="428"/>
      <c r="H68" s="427"/>
      <c r="I68" s="428"/>
      <c r="J68" s="427"/>
      <c r="K68" s="428">
        <v>1553</v>
      </c>
      <c r="L68" s="427"/>
      <c r="M68" s="428">
        <v>1533</v>
      </c>
      <c r="N68" s="634">
        <f>E68+I68-M68</f>
        <v>1022</v>
      </c>
      <c r="O68" s="635"/>
    </row>
    <row r="69" spans="1:15" s="476" customFormat="1" ht="27.75" customHeight="1">
      <c r="A69" s="650" t="s">
        <v>634</v>
      </c>
      <c r="B69" s="651"/>
      <c r="C69" s="652"/>
      <c r="D69" s="470"/>
      <c r="E69" s="471">
        <v>0</v>
      </c>
      <c r="F69" s="470"/>
      <c r="G69" s="471">
        <v>5292</v>
      </c>
      <c r="H69" s="470"/>
      <c r="I69" s="471">
        <v>5292</v>
      </c>
      <c r="J69" s="470"/>
      <c r="K69" s="471">
        <v>353</v>
      </c>
      <c r="L69" s="470"/>
      <c r="M69" s="471">
        <v>353</v>
      </c>
      <c r="N69" s="634">
        <f t="shared" ref="N69" si="12">E69+I69-M69</f>
        <v>4939</v>
      </c>
      <c r="O69" s="635"/>
    </row>
    <row r="70" spans="1:15" s="389" customFormat="1" ht="27.75" customHeight="1">
      <c r="A70" s="650" t="s">
        <v>586</v>
      </c>
      <c r="B70" s="651"/>
      <c r="C70" s="652"/>
      <c r="D70" s="427"/>
      <c r="E70" s="428">
        <v>481</v>
      </c>
      <c r="F70" s="427"/>
      <c r="G70" s="428"/>
      <c r="H70" s="427"/>
      <c r="I70" s="428"/>
      <c r="J70" s="427"/>
      <c r="K70" s="428">
        <v>481</v>
      </c>
      <c r="L70" s="427"/>
      <c r="M70" s="428">
        <v>481</v>
      </c>
      <c r="N70" s="634">
        <f t="shared" ref="N70:N71" si="13">E70+I70-M70</f>
        <v>0</v>
      </c>
      <c r="O70" s="635"/>
    </row>
    <row r="71" spans="1:15" s="389" customFormat="1" ht="27.75" customHeight="1">
      <c r="A71" s="650" t="s">
        <v>586</v>
      </c>
      <c r="B71" s="651"/>
      <c r="C71" s="652"/>
      <c r="D71" s="427"/>
      <c r="E71" s="428">
        <v>609</v>
      </c>
      <c r="F71" s="427"/>
      <c r="G71" s="428"/>
      <c r="H71" s="427"/>
      <c r="I71" s="428"/>
      <c r="J71" s="427"/>
      <c r="K71" s="428">
        <v>609</v>
      </c>
      <c r="L71" s="427"/>
      <c r="M71" s="428">
        <v>609</v>
      </c>
      <c r="N71" s="634">
        <f t="shared" si="13"/>
        <v>0</v>
      </c>
      <c r="O71" s="635"/>
    </row>
    <row r="72" spans="1:15" s="302" customFormat="1" ht="23.25" customHeight="1">
      <c r="A72" s="650" t="s">
        <v>586</v>
      </c>
      <c r="B72" s="651"/>
      <c r="C72" s="652"/>
      <c r="D72" s="634">
        <v>975</v>
      </c>
      <c r="E72" s="635"/>
      <c r="F72" s="634"/>
      <c r="G72" s="635"/>
      <c r="H72" s="634"/>
      <c r="I72" s="635"/>
      <c r="J72" s="634">
        <v>439</v>
      </c>
      <c r="K72" s="635"/>
      <c r="L72" s="634">
        <v>439</v>
      </c>
      <c r="M72" s="635"/>
      <c r="N72" s="634">
        <f>D72+I72-L72</f>
        <v>536</v>
      </c>
      <c r="O72" s="635"/>
    </row>
    <row r="73" spans="1:15" s="302" customFormat="1" ht="30.75" customHeight="1">
      <c r="A73" s="628" t="s">
        <v>168</v>
      </c>
      <c r="B73" s="628"/>
      <c r="C73" s="628"/>
      <c r="D73" s="609">
        <f>SUM(D75:E75)</f>
        <v>800</v>
      </c>
      <c r="E73" s="610"/>
      <c r="F73" s="609">
        <f>SUM(F75:G75)</f>
        <v>0</v>
      </c>
      <c r="G73" s="610"/>
      <c r="H73" s="609">
        <f>SUM(H75:I75)</f>
        <v>0</v>
      </c>
      <c r="I73" s="610"/>
      <c r="J73" s="609">
        <f>SUM(J75:K75)</f>
        <v>800</v>
      </c>
      <c r="K73" s="610"/>
      <c r="L73" s="609">
        <f>SUM(L75:M75)</f>
        <v>800</v>
      </c>
      <c r="M73" s="610"/>
      <c r="N73" s="609">
        <f>SUM(N75:O75)</f>
        <v>0</v>
      </c>
      <c r="O73" s="610"/>
    </row>
    <row r="74" spans="1:15" s="302" customFormat="1" ht="27.75" customHeight="1">
      <c r="A74" s="628" t="s">
        <v>389</v>
      </c>
      <c r="B74" s="628"/>
      <c r="C74" s="628"/>
      <c r="D74" s="609"/>
      <c r="E74" s="610"/>
      <c r="F74" s="609"/>
      <c r="G74" s="610"/>
      <c r="H74" s="609"/>
      <c r="I74" s="610"/>
      <c r="J74" s="609"/>
      <c r="K74" s="610"/>
      <c r="L74" s="609"/>
      <c r="M74" s="610"/>
      <c r="N74" s="609"/>
      <c r="O74" s="610"/>
    </row>
    <row r="75" spans="1:15" s="302" customFormat="1" ht="23.25" customHeight="1">
      <c r="A75" s="661" t="s">
        <v>587</v>
      </c>
      <c r="B75" s="662"/>
      <c r="C75" s="663"/>
      <c r="D75" s="634">
        <v>800</v>
      </c>
      <c r="E75" s="635"/>
      <c r="F75" s="634"/>
      <c r="G75" s="635"/>
      <c r="H75" s="634"/>
      <c r="I75" s="635"/>
      <c r="J75" s="634">
        <v>800</v>
      </c>
      <c r="K75" s="635"/>
      <c r="L75" s="634">
        <v>800</v>
      </c>
      <c r="M75" s="635"/>
      <c r="N75" s="634">
        <f>D75+H75-L75</f>
        <v>0</v>
      </c>
      <c r="O75" s="635"/>
    </row>
    <row r="76" spans="1:15" s="302" customFormat="1" ht="30.75" customHeight="1">
      <c r="A76" s="628" t="s">
        <v>169</v>
      </c>
      <c r="B76" s="628"/>
      <c r="C76" s="628"/>
      <c r="D76" s="609">
        <f>SUM(D78:E78)</f>
        <v>0</v>
      </c>
      <c r="E76" s="610"/>
      <c r="F76" s="609">
        <f>SUM(F78:G78)</f>
        <v>0</v>
      </c>
      <c r="G76" s="610"/>
      <c r="H76" s="609">
        <f>SUM(H78:I78)</f>
        <v>0</v>
      </c>
      <c r="I76" s="610"/>
      <c r="J76" s="609">
        <f>SUM(J78:K78)</f>
        <v>0</v>
      </c>
      <c r="K76" s="610"/>
      <c r="L76" s="609">
        <f>SUM(L78:M78)</f>
        <v>0</v>
      </c>
      <c r="M76" s="610"/>
      <c r="N76" s="609">
        <f>SUM(N78:O78)</f>
        <v>0</v>
      </c>
      <c r="O76" s="610"/>
    </row>
    <row r="77" spans="1:15" s="302" customFormat="1" ht="27.75" customHeight="1">
      <c r="A77" s="628" t="s">
        <v>78</v>
      </c>
      <c r="B77" s="628"/>
      <c r="C77" s="628"/>
      <c r="D77" s="609"/>
      <c r="E77" s="610"/>
      <c r="F77" s="609"/>
      <c r="G77" s="610"/>
      <c r="H77" s="609"/>
      <c r="I77" s="610"/>
      <c r="J77" s="609"/>
      <c r="K77" s="610"/>
      <c r="L77" s="609"/>
      <c r="M77" s="610"/>
      <c r="N77" s="609"/>
      <c r="O77" s="610"/>
    </row>
    <row r="78" spans="1:15" s="302" customFormat="1" ht="26.25" customHeight="1">
      <c r="A78" s="628"/>
      <c r="B78" s="628"/>
      <c r="C78" s="628"/>
      <c r="D78" s="609"/>
      <c r="E78" s="610"/>
      <c r="F78" s="609"/>
      <c r="G78" s="610"/>
      <c r="H78" s="609"/>
      <c r="I78" s="610"/>
      <c r="J78" s="609"/>
      <c r="K78" s="610"/>
      <c r="L78" s="609"/>
      <c r="M78" s="610"/>
      <c r="N78" s="609">
        <f>D78+H78-L78</f>
        <v>0</v>
      </c>
      <c r="O78" s="610"/>
    </row>
    <row r="79" spans="1:15" ht="51" customHeight="1">
      <c r="A79" s="560" t="s">
        <v>50</v>
      </c>
      <c r="B79" s="560"/>
      <c r="C79" s="560"/>
      <c r="D79" s="632">
        <f>SUM(D65,D73,D76)</f>
        <v>6337</v>
      </c>
      <c r="E79" s="633"/>
      <c r="F79" s="632">
        <f>SUM(F65,F73,F76)</f>
        <v>5292</v>
      </c>
      <c r="G79" s="633"/>
      <c r="H79" s="632">
        <f>SUM(H65,H73,H76)</f>
        <v>5292</v>
      </c>
      <c r="I79" s="633"/>
      <c r="J79" s="632">
        <f>SUM(J65,J73,J76)</f>
        <v>5060</v>
      </c>
      <c r="K79" s="633"/>
      <c r="L79" s="632">
        <f>SUM(L65,L73,L76)</f>
        <v>5040</v>
      </c>
      <c r="M79" s="633"/>
      <c r="N79" s="632">
        <f>SUM(N65,N73,N76)</f>
        <v>6589</v>
      </c>
      <c r="O79" s="633"/>
    </row>
    <row r="80" spans="1:15">
      <c r="C80" s="39"/>
      <c r="D80" s="39"/>
      <c r="E80" s="39"/>
    </row>
    <row r="81" spans="1:15">
      <c r="C81" s="39"/>
      <c r="D81" s="39"/>
      <c r="E81" s="39"/>
    </row>
    <row r="82" spans="1:15">
      <c r="A82" s="186"/>
      <c r="C82" s="39"/>
      <c r="D82" s="39"/>
      <c r="E82" s="39"/>
    </row>
    <row r="83" spans="1:15">
      <c r="A83" s="37"/>
      <c r="C83" s="39"/>
      <c r="D83" s="39"/>
      <c r="E83" s="39"/>
      <c r="F83" s="37"/>
      <c r="G83" s="37"/>
      <c r="L83" s="584"/>
      <c r="M83" s="629"/>
      <c r="N83" s="629"/>
      <c r="O83" s="629"/>
    </row>
    <row r="84" spans="1:15">
      <c r="C84" s="39"/>
      <c r="D84" s="39"/>
      <c r="E84" s="39"/>
    </row>
    <row r="85" spans="1:15">
      <c r="C85" s="39"/>
      <c r="D85" s="39"/>
      <c r="E85" s="39"/>
    </row>
    <row r="86" spans="1:15">
      <c r="C86" s="39"/>
      <c r="D86" s="39"/>
      <c r="E86" s="39"/>
    </row>
    <row r="87" spans="1:15">
      <c r="C87" s="39"/>
      <c r="D87" s="39"/>
      <c r="E87" s="39"/>
    </row>
    <row r="88" spans="1:15">
      <c r="C88" s="39"/>
      <c r="D88" s="39"/>
      <c r="E88" s="39"/>
    </row>
    <row r="89" spans="1:15">
      <c r="C89" s="39"/>
      <c r="D89" s="39"/>
      <c r="E89" s="39"/>
    </row>
    <row r="90" spans="1:15">
      <c r="C90" s="39"/>
      <c r="D90" s="39"/>
      <c r="E90" s="39"/>
    </row>
    <row r="91" spans="1:15">
      <c r="C91" s="39"/>
      <c r="D91" s="39"/>
      <c r="E91" s="39"/>
    </row>
    <row r="92" spans="1:15">
      <c r="C92" s="39"/>
      <c r="D92" s="39"/>
      <c r="E92" s="39"/>
    </row>
    <row r="93" spans="1:15">
      <c r="C93" s="39"/>
      <c r="D93" s="39"/>
      <c r="E93" s="39"/>
    </row>
  </sheetData>
  <sheetProtection algorithmName="SHA-512" hashValue="g+DgtC9FPieSf0AOv9voPHiXG4Y8i8JZFqkKvxmisJlQG1fsHn44magvyLzKqV6ZT3ycK+i2yQmHKdWtluyKNg==" saltValue="ppPjzyqEuBRhZSc4wimEvw==" spinCount="100000" sheet="1" objects="1" scenarios="1" selectLockedCells="1" selectUnlockedCells="1"/>
  <mergeCells count="293">
    <mergeCell ref="F72:G72"/>
    <mergeCell ref="H72:I72"/>
    <mergeCell ref="A68:C68"/>
    <mergeCell ref="D55:E55"/>
    <mergeCell ref="F55:G55"/>
    <mergeCell ref="H55:J55"/>
    <mergeCell ref="K55:L55"/>
    <mergeCell ref="B58:C58"/>
    <mergeCell ref="D58:E58"/>
    <mergeCell ref="F58:G58"/>
    <mergeCell ref="H58:J58"/>
    <mergeCell ref="J62:M62"/>
    <mergeCell ref="M58:O58"/>
    <mergeCell ref="A60:O60"/>
    <mergeCell ref="F63:G63"/>
    <mergeCell ref="J63:K63"/>
    <mergeCell ref="L63:M63"/>
    <mergeCell ref="N62:O63"/>
    <mergeCell ref="F62:I62"/>
    <mergeCell ref="F64:G64"/>
    <mergeCell ref="D64:E64"/>
    <mergeCell ref="A65:C65"/>
    <mergeCell ref="A64:C64"/>
    <mergeCell ref="H66:I66"/>
    <mergeCell ref="L19:M19"/>
    <mergeCell ref="L20:M20"/>
    <mergeCell ref="M50:O50"/>
    <mergeCell ref="M51:O51"/>
    <mergeCell ref="M55:O55"/>
    <mergeCell ref="B56:C56"/>
    <mergeCell ref="F56:G56"/>
    <mergeCell ref="H56:J56"/>
    <mergeCell ref="K56:L56"/>
    <mergeCell ref="M56:O56"/>
    <mergeCell ref="N24:O24"/>
    <mergeCell ref="C24:E24"/>
    <mergeCell ref="A33:C33"/>
    <mergeCell ref="D54:E54"/>
    <mergeCell ref="D50:E50"/>
    <mergeCell ref="B50:C50"/>
    <mergeCell ref="A44:C44"/>
    <mergeCell ref="L25:M25"/>
    <mergeCell ref="I25:K25"/>
    <mergeCell ref="C25:E25"/>
    <mergeCell ref="A39:C39"/>
    <mergeCell ref="A40:C40"/>
    <mergeCell ref="A31:C32"/>
    <mergeCell ref="N25:O25"/>
    <mergeCell ref="F21:H21"/>
    <mergeCell ref="F22:H22"/>
    <mergeCell ref="F23:H23"/>
    <mergeCell ref="A43:C43"/>
    <mergeCell ref="K51:L51"/>
    <mergeCell ref="I24:K24"/>
    <mergeCell ref="I23:K23"/>
    <mergeCell ref="C21:E21"/>
    <mergeCell ref="C22:E22"/>
    <mergeCell ref="L23:M23"/>
    <mergeCell ref="L24:M24"/>
    <mergeCell ref="F24:H24"/>
    <mergeCell ref="C23:E23"/>
    <mergeCell ref="H50:J50"/>
    <mergeCell ref="A25:B25"/>
    <mergeCell ref="A38:C38"/>
    <mergeCell ref="A41:C41"/>
    <mergeCell ref="A42:C42"/>
    <mergeCell ref="F50:G50"/>
    <mergeCell ref="F51:G51"/>
    <mergeCell ref="A24:B24"/>
    <mergeCell ref="F79:G79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I18:K18"/>
    <mergeCell ref="I19:K19"/>
    <mergeCell ref="I20:K20"/>
    <mergeCell ref="F17:H17"/>
    <mergeCell ref="F18:H18"/>
    <mergeCell ref="F19:H19"/>
    <mergeCell ref="G31:I31"/>
    <mergeCell ref="L64:M64"/>
    <mergeCell ref="N64:O64"/>
    <mergeCell ref="F65:G65"/>
    <mergeCell ref="F66:G66"/>
    <mergeCell ref="H73:I73"/>
    <mergeCell ref="L22:M22"/>
    <mergeCell ref="F25:H25"/>
    <mergeCell ref="L74:M74"/>
    <mergeCell ref="J74:K74"/>
    <mergeCell ref="J72:K72"/>
    <mergeCell ref="H75:I75"/>
    <mergeCell ref="J75:K75"/>
    <mergeCell ref="L75:M75"/>
    <mergeCell ref="N66:O66"/>
    <mergeCell ref="L66:M66"/>
    <mergeCell ref="N69:O69"/>
    <mergeCell ref="F78:G78"/>
    <mergeCell ref="N77:O77"/>
    <mergeCell ref="L77:M77"/>
    <mergeCell ref="H77:I77"/>
    <mergeCell ref="L73:M73"/>
    <mergeCell ref="H74:I74"/>
    <mergeCell ref="J77:K77"/>
    <mergeCell ref="D75:E75"/>
    <mergeCell ref="N75:O75"/>
    <mergeCell ref="D77:E77"/>
    <mergeCell ref="F77:G77"/>
    <mergeCell ref="D74:E74"/>
    <mergeCell ref="F74:G74"/>
    <mergeCell ref="D73:E73"/>
    <mergeCell ref="F73:G73"/>
    <mergeCell ref="F75:G75"/>
    <mergeCell ref="H78:I78"/>
    <mergeCell ref="J78:K78"/>
    <mergeCell ref="N73:O73"/>
    <mergeCell ref="J73:K73"/>
    <mergeCell ref="N78:O78"/>
    <mergeCell ref="F76:G76"/>
    <mergeCell ref="H76:I76"/>
    <mergeCell ref="J76:K76"/>
    <mergeCell ref="A2:O2"/>
    <mergeCell ref="A3:O3"/>
    <mergeCell ref="I11:K11"/>
    <mergeCell ref="F54:G54"/>
    <mergeCell ref="D49:E49"/>
    <mergeCell ref="J31:L31"/>
    <mergeCell ref="M31:O31"/>
    <mergeCell ref="A47:O47"/>
    <mergeCell ref="F49:G49"/>
    <mergeCell ref="H49:J49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4:M14"/>
    <mergeCell ref="F14:H14"/>
    <mergeCell ref="I10:K10"/>
    <mergeCell ref="A9:B9"/>
    <mergeCell ref="A10:B10"/>
    <mergeCell ref="A11:B11"/>
    <mergeCell ref="A12:B12"/>
    <mergeCell ref="A13:B13"/>
    <mergeCell ref="C12:E12"/>
    <mergeCell ref="C13:E13"/>
    <mergeCell ref="C14:E14"/>
    <mergeCell ref="A14:B14"/>
    <mergeCell ref="A15:B15"/>
    <mergeCell ref="A16:B16"/>
    <mergeCell ref="L16:M16"/>
    <mergeCell ref="I16:K16"/>
    <mergeCell ref="F15:H15"/>
    <mergeCell ref="I15:K15"/>
    <mergeCell ref="F12:H12"/>
    <mergeCell ref="F13:H13"/>
    <mergeCell ref="I14:K14"/>
    <mergeCell ref="C15:E15"/>
    <mergeCell ref="C16:E16"/>
    <mergeCell ref="D65:E65"/>
    <mergeCell ref="A70:C70"/>
    <mergeCell ref="A71:C71"/>
    <mergeCell ref="D62:E63"/>
    <mergeCell ref="A62:C63"/>
    <mergeCell ref="C18:E18"/>
    <mergeCell ref="C19:E19"/>
    <mergeCell ref="C20:E20"/>
    <mergeCell ref="A66:C66"/>
    <mergeCell ref="A18:B18"/>
    <mergeCell ref="A19:B19"/>
    <mergeCell ref="A20:B20"/>
    <mergeCell ref="A22:B22"/>
    <mergeCell ref="A23:B23"/>
    <mergeCell ref="A21:B21"/>
    <mergeCell ref="B57:C57"/>
    <mergeCell ref="A77:C77"/>
    <mergeCell ref="A76:C76"/>
    <mergeCell ref="A73:C73"/>
    <mergeCell ref="A72:C72"/>
    <mergeCell ref="D66:E66"/>
    <mergeCell ref="D79:E79"/>
    <mergeCell ref="A34:C34"/>
    <mergeCell ref="A35:C35"/>
    <mergeCell ref="A36:C36"/>
    <mergeCell ref="A37:C37"/>
    <mergeCell ref="A45:C45"/>
    <mergeCell ref="B55:C55"/>
    <mergeCell ref="B51:C51"/>
    <mergeCell ref="B52:C52"/>
    <mergeCell ref="B53:C53"/>
    <mergeCell ref="D51:E51"/>
    <mergeCell ref="D52:E52"/>
    <mergeCell ref="A75:C75"/>
    <mergeCell ref="A79:C79"/>
    <mergeCell ref="A67:C67"/>
    <mergeCell ref="A78:C78"/>
    <mergeCell ref="D78:E78"/>
    <mergeCell ref="A74:C74"/>
    <mergeCell ref="A69:C69"/>
    <mergeCell ref="D76:E76"/>
    <mergeCell ref="N15:O15"/>
    <mergeCell ref="N16:O16"/>
    <mergeCell ref="A27:O27"/>
    <mergeCell ref="F16:H16"/>
    <mergeCell ref="M54:O54"/>
    <mergeCell ref="K54:L54"/>
    <mergeCell ref="K50:L50"/>
    <mergeCell ref="B54:C54"/>
    <mergeCell ref="H54:J54"/>
    <mergeCell ref="K49:L49"/>
    <mergeCell ref="M49:O49"/>
    <mergeCell ref="B49:C49"/>
    <mergeCell ref="L15:M15"/>
    <mergeCell ref="L18:M18"/>
    <mergeCell ref="N21:O21"/>
    <mergeCell ref="N22:O22"/>
    <mergeCell ref="N23:O23"/>
    <mergeCell ref="I21:K21"/>
    <mergeCell ref="I22:K22"/>
    <mergeCell ref="L21:M21"/>
    <mergeCell ref="H51:J51"/>
    <mergeCell ref="H52:J52"/>
    <mergeCell ref="C17:E17"/>
    <mergeCell ref="A17:B17"/>
    <mergeCell ref="L83:O83"/>
    <mergeCell ref="H64:I64"/>
    <mergeCell ref="K58:L58"/>
    <mergeCell ref="J64:K64"/>
    <mergeCell ref="L72:M72"/>
    <mergeCell ref="N72:O72"/>
    <mergeCell ref="N79:O79"/>
    <mergeCell ref="H79:I79"/>
    <mergeCell ref="J79:K79"/>
    <mergeCell ref="L79:M79"/>
    <mergeCell ref="H63:I63"/>
    <mergeCell ref="N67:O67"/>
    <mergeCell ref="N68:O68"/>
    <mergeCell ref="N70:O70"/>
    <mergeCell ref="N71:O71"/>
    <mergeCell ref="L78:M78"/>
    <mergeCell ref="L76:M76"/>
    <mergeCell ref="N76:O76"/>
    <mergeCell ref="L65:M65"/>
    <mergeCell ref="N74:O74"/>
    <mergeCell ref="N65:O65"/>
    <mergeCell ref="J65:K65"/>
    <mergeCell ref="D72:E72"/>
    <mergeCell ref="H65:I65"/>
    <mergeCell ref="J66:K66"/>
    <mergeCell ref="F57:G57"/>
    <mergeCell ref="H57:J57"/>
    <mergeCell ref="K57:L57"/>
    <mergeCell ref="M57:O57"/>
    <mergeCell ref="W25:Y25"/>
    <mergeCell ref="W26:Y26"/>
    <mergeCell ref="W27:Y27"/>
    <mergeCell ref="W28:Y28"/>
    <mergeCell ref="M52:O52"/>
    <mergeCell ref="M53:O53"/>
    <mergeCell ref="K52:L52"/>
    <mergeCell ref="F52:G52"/>
    <mergeCell ref="F53:G53"/>
    <mergeCell ref="H53:J53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58" max="14" man="1"/>
  </rowBreaks>
  <ignoredErrors>
    <ignoredError sqref="O10" evalError="1"/>
    <ignoredError sqref="E45:F4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view="pageBreakPreview" zoomScale="56" zoomScaleNormal="50" zoomScaleSheetLayoutView="56" workbookViewId="0">
      <selection activeCell="V42" sqref="V42"/>
    </sheetView>
  </sheetViews>
  <sheetFormatPr defaultColWidth="9.109375" defaultRowHeight="18"/>
  <cols>
    <col min="1" max="2" width="4.44140625" style="16" customWidth="1"/>
    <col min="3" max="3" width="34.88671875" style="16" customWidth="1"/>
    <col min="4" max="6" width="8.44140625" style="16" customWidth="1"/>
    <col min="7" max="7" width="11.33203125" style="16" customWidth="1"/>
    <col min="8" max="8" width="9.44140625" style="16" customWidth="1"/>
    <col min="9" max="11" width="7.109375" style="16" customWidth="1"/>
    <col min="12" max="12" width="9" style="16" customWidth="1"/>
    <col min="13" max="13" width="12.33203125" style="16" customWidth="1"/>
    <col min="14" max="14" width="12.5546875" style="16" customWidth="1"/>
    <col min="15" max="15" width="14.5546875" style="16" customWidth="1"/>
    <col min="16" max="16" width="14" style="16" customWidth="1"/>
    <col min="17" max="17" width="12.5546875" style="16" customWidth="1"/>
    <col min="18" max="18" width="12.33203125" style="16" customWidth="1"/>
    <col min="19" max="19" width="14.5546875" style="16" customWidth="1"/>
    <col min="20" max="20" width="14" style="16" customWidth="1"/>
    <col min="21" max="21" width="12.5546875" style="16" customWidth="1"/>
    <col min="22" max="22" width="12.33203125" style="16" customWidth="1"/>
    <col min="23" max="23" width="14.88671875" style="16" customWidth="1"/>
    <col min="24" max="24" width="14" style="16" customWidth="1"/>
    <col min="25" max="25" width="12.5546875" style="16" customWidth="1"/>
    <col min="26" max="26" width="12.33203125" style="16" customWidth="1"/>
    <col min="27" max="27" width="14.5546875" style="16" customWidth="1"/>
    <col min="28" max="28" width="14.44140625" style="16" customWidth="1"/>
    <col min="29" max="29" width="12.33203125" style="16" customWidth="1"/>
    <col min="30" max="31" width="14.5546875" style="16" customWidth="1"/>
    <col min="32" max="32" width="14" style="16" customWidth="1"/>
    <col min="33" max="16384" width="9.109375" style="16"/>
  </cols>
  <sheetData>
    <row r="1" spans="1:32" ht="18.75" customHeight="1"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564" t="s">
        <v>348</v>
      </c>
      <c r="AE1" s="564"/>
      <c r="AF1" s="564"/>
    </row>
    <row r="2" spans="1:32" ht="18.75" customHeight="1">
      <c r="C2" s="94" t="s">
        <v>339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</row>
    <row r="3" spans="1:32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2" t="s">
        <v>447</v>
      </c>
    </row>
    <row r="4" spans="1:32" ht="45.75" customHeight="1">
      <c r="A4" s="718" t="s">
        <v>47</v>
      </c>
      <c r="B4" s="728" t="s">
        <v>118</v>
      </c>
      <c r="C4" s="729"/>
      <c r="D4" s="674" t="s">
        <v>119</v>
      </c>
      <c r="E4" s="675"/>
      <c r="F4" s="675"/>
      <c r="G4" s="674" t="s">
        <v>184</v>
      </c>
      <c r="H4" s="675"/>
      <c r="I4" s="675"/>
      <c r="J4" s="675"/>
      <c r="K4" s="675"/>
      <c r="L4" s="675"/>
      <c r="M4" s="675"/>
      <c r="N4" s="675"/>
      <c r="O4" s="675"/>
      <c r="P4" s="675"/>
      <c r="Q4" s="676"/>
      <c r="R4" s="630" t="s">
        <v>120</v>
      </c>
      <c r="S4" s="673"/>
      <c r="T4" s="673"/>
      <c r="U4" s="673"/>
      <c r="V4" s="673"/>
      <c r="W4" s="673"/>
      <c r="X4" s="673"/>
      <c r="Y4" s="673"/>
      <c r="Z4" s="631"/>
      <c r="AA4" s="536" t="s">
        <v>316</v>
      </c>
      <c r="AB4" s="535"/>
      <c r="AC4" s="535"/>
      <c r="AD4" s="536" t="s">
        <v>317</v>
      </c>
      <c r="AE4" s="535"/>
      <c r="AF4" s="535"/>
    </row>
    <row r="5" spans="1:32" ht="77.25" customHeight="1">
      <c r="A5" s="719"/>
      <c r="B5" s="730"/>
      <c r="C5" s="731"/>
      <c r="D5" s="677"/>
      <c r="E5" s="678"/>
      <c r="F5" s="678"/>
      <c r="G5" s="677"/>
      <c r="H5" s="678"/>
      <c r="I5" s="678"/>
      <c r="J5" s="678"/>
      <c r="K5" s="678"/>
      <c r="L5" s="678"/>
      <c r="M5" s="678"/>
      <c r="N5" s="678"/>
      <c r="O5" s="678"/>
      <c r="P5" s="678"/>
      <c r="Q5" s="679"/>
      <c r="R5" s="641" t="s">
        <v>654</v>
      </c>
      <c r="S5" s="643"/>
      <c r="T5" s="642"/>
      <c r="U5" s="641" t="s">
        <v>655</v>
      </c>
      <c r="V5" s="643"/>
      <c r="W5" s="642"/>
      <c r="X5" s="641" t="s">
        <v>656</v>
      </c>
      <c r="Y5" s="643"/>
      <c r="Z5" s="642"/>
      <c r="AA5" s="535"/>
      <c r="AB5" s="535"/>
      <c r="AC5" s="535"/>
      <c r="AD5" s="535"/>
      <c r="AE5" s="535"/>
      <c r="AF5" s="535"/>
    </row>
    <row r="6" spans="1:32" ht="28.5" customHeight="1">
      <c r="A6" s="95">
        <v>1</v>
      </c>
      <c r="B6" s="702">
        <v>2</v>
      </c>
      <c r="C6" s="703"/>
      <c r="D6" s="641">
        <v>3</v>
      </c>
      <c r="E6" s="643"/>
      <c r="F6" s="643"/>
      <c r="G6" s="641">
        <v>4</v>
      </c>
      <c r="H6" s="643"/>
      <c r="I6" s="643"/>
      <c r="J6" s="643"/>
      <c r="K6" s="643"/>
      <c r="L6" s="643"/>
      <c r="M6" s="643"/>
      <c r="N6" s="643"/>
      <c r="O6" s="643"/>
      <c r="P6" s="643"/>
      <c r="Q6" s="642"/>
      <c r="R6" s="641">
        <v>5</v>
      </c>
      <c r="S6" s="643"/>
      <c r="T6" s="642"/>
      <c r="U6" s="641">
        <v>6</v>
      </c>
      <c r="V6" s="643"/>
      <c r="W6" s="642"/>
      <c r="X6" s="630">
        <v>7</v>
      </c>
      <c r="Y6" s="673"/>
      <c r="Z6" s="631"/>
      <c r="AA6" s="630">
        <v>8</v>
      </c>
      <c r="AB6" s="673"/>
      <c r="AC6" s="631"/>
      <c r="AD6" s="630">
        <v>9</v>
      </c>
      <c r="AE6" s="673"/>
      <c r="AF6" s="631"/>
    </row>
    <row r="7" spans="1:32" s="489" customFormat="1" ht="33.75" customHeight="1">
      <c r="A7" s="503"/>
      <c r="B7" s="702"/>
      <c r="C7" s="703"/>
      <c r="D7" s="641"/>
      <c r="E7" s="643"/>
      <c r="F7" s="642"/>
      <c r="G7" s="641"/>
      <c r="H7" s="643"/>
      <c r="I7" s="643"/>
      <c r="J7" s="643"/>
      <c r="K7" s="643"/>
      <c r="L7" s="643"/>
      <c r="M7" s="643"/>
      <c r="N7" s="643"/>
      <c r="O7" s="643"/>
      <c r="P7" s="643"/>
      <c r="Q7" s="642"/>
      <c r="R7" s="485"/>
      <c r="S7" s="487"/>
      <c r="T7" s="486"/>
      <c r="U7" s="485"/>
      <c r="V7" s="487"/>
      <c r="W7" s="486"/>
      <c r="X7" s="483"/>
      <c r="Y7" s="490"/>
      <c r="Z7" s="484"/>
      <c r="AA7" s="483"/>
      <c r="AB7" s="490"/>
      <c r="AC7" s="484"/>
      <c r="AD7" s="483"/>
      <c r="AE7" s="490"/>
      <c r="AF7" s="484"/>
    </row>
    <row r="8" spans="1:32" ht="33.75" customHeight="1">
      <c r="A8" s="732" t="s">
        <v>50</v>
      </c>
      <c r="B8" s="733"/>
      <c r="C8" s="733"/>
      <c r="D8" s="733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4"/>
      <c r="R8" s="704"/>
      <c r="S8" s="705"/>
      <c r="T8" s="706"/>
      <c r="U8" s="704"/>
      <c r="V8" s="705"/>
      <c r="W8" s="706"/>
      <c r="X8" s="704"/>
      <c r="Y8" s="705"/>
      <c r="Z8" s="706"/>
      <c r="AA8" s="704">
        <f t="shared" ref="AA8" si="0">X8-U8</f>
        <v>0</v>
      </c>
      <c r="AB8" s="705"/>
      <c r="AC8" s="706"/>
      <c r="AD8" s="704">
        <f t="shared" ref="AD8" si="1">IF(U8=0,0,X8/U8*100)</f>
        <v>0</v>
      </c>
      <c r="AE8" s="705"/>
      <c r="AF8" s="706"/>
    </row>
    <row r="9" spans="1:32" ht="21.7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40"/>
      <c r="AF9" s="40"/>
    </row>
    <row r="10" spans="1:32" ht="27.75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  <c r="O10" s="42"/>
      <c r="P10" s="42"/>
      <c r="Q10" s="42"/>
      <c r="R10" s="43"/>
      <c r="S10" s="43"/>
      <c r="T10" s="43"/>
      <c r="U10" s="43"/>
      <c r="V10" s="43"/>
      <c r="W10" s="43"/>
      <c r="X10" s="44"/>
      <c r="Y10" s="44"/>
      <c r="Z10" s="44"/>
      <c r="AA10" s="44"/>
      <c r="AB10" s="44"/>
      <c r="AC10" s="44"/>
      <c r="AD10" s="44"/>
      <c r="AE10" s="45"/>
      <c r="AF10" s="45"/>
    </row>
    <row r="11" spans="1:32" s="46" customFormat="1" ht="18.75" customHeight="1">
      <c r="C11" s="94" t="s">
        <v>340</v>
      </c>
    </row>
    <row r="12" spans="1:32" s="46" customFormat="1" ht="18.75" customHeight="1">
      <c r="AF12" s="252" t="s">
        <v>447</v>
      </c>
    </row>
    <row r="13" spans="1:32" ht="45.75" customHeight="1">
      <c r="A13" s="594" t="s">
        <v>47</v>
      </c>
      <c r="B13" s="728" t="s">
        <v>121</v>
      </c>
      <c r="C13" s="729"/>
      <c r="D13" s="536" t="s">
        <v>118</v>
      </c>
      <c r="E13" s="536"/>
      <c r="F13" s="536"/>
      <c r="G13" s="536"/>
      <c r="H13" s="674" t="s">
        <v>184</v>
      </c>
      <c r="I13" s="675"/>
      <c r="J13" s="675"/>
      <c r="K13" s="675"/>
      <c r="L13" s="675"/>
      <c r="M13" s="675"/>
      <c r="N13" s="675"/>
      <c r="O13" s="676"/>
      <c r="P13" s="674" t="s">
        <v>280</v>
      </c>
      <c r="Q13" s="676"/>
      <c r="R13" s="630" t="s">
        <v>120</v>
      </c>
      <c r="S13" s="673"/>
      <c r="T13" s="673"/>
      <c r="U13" s="673"/>
      <c r="V13" s="673"/>
      <c r="W13" s="673"/>
      <c r="X13" s="673"/>
      <c r="Y13" s="673"/>
      <c r="Z13" s="631"/>
      <c r="AA13" s="536" t="s">
        <v>316</v>
      </c>
      <c r="AB13" s="535"/>
      <c r="AC13" s="535"/>
      <c r="AD13" s="536" t="s">
        <v>317</v>
      </c>
      <c r="AE13" s="535"/>
      <c r="AF13" s="535"/>
    </row>
    <row r="14" spans="1:32" ht="24.9" customHeight="1">
      <c r="A14" s="594"/>
      <c r="B14" s="735"/>
      <c r="C14" s="736"/>
      <c r="D14" s="536"/>
      <c r="E14" s="536"/>
      <c r="F14" s="536"/>
      <c r="G14" s="536"/>
      <c r="H14" s="716"/>
      <c r="I14" s="740"/>
      <c r="J14" s="740"/>
      <c r="K14" s="740"/>
      <c r="L14" s="740"/>
      <c r="M14" s="740"/>
      <c r="N14" s="740"/>
      <c r="O14" s="717"/>
      <c r="P14" s="716"/>
      <c r="Q14" s="717"/>
      <c r="R14" s="674" t="s">
        <v>657</v>
      </c>
      <c r="S14" s="675"/>
      <c r="T14" s="676"/>
      <c r="U14" s="674" t="s">
        <v>655</v>
      </c>
      <c r="V14" s="675"/>
      <c r="W14" s="676"/>
      <c r="X14" s="674" t="s">
        <v>656</v>
      </c>
      <c r="Y14" s="723"/>
      <c r="Z14" s="724"/>
      <c r="AA14" s="535"/>
      <c r="AB14" s="535"/>
      <c r="AC14" s="535"/>
      <c r="AD14" s="535"/>
      <c r="AE14" s="535"/>
      <c r="AF14" s="535"/>
    </row>
    <row r="15" spans="1:32" ht="48" customHeight="1">
      <c r="A15" s="594"/>
      <c r="B15" s="730"/>
      <c r="C15" s="731"/>
      <c r="D15" s="536"/>
      <c r="E15" s="536"/>
      <c r="F15" s="536"/>
      <c r="G15" s="536"/>
      <c r="H15" s="677"/>
      <c r="I15" s="678"/>
      <c r="J15" s="678"/>
      <c r="K15" s="678"/>
      <c r="L15" s="678"/>
      <c r="M15" s="678"/>
      <c r="N15" s="678"/>
      <c r="O15" s="679"/>
      <c r="P15" s="677"/>
      <c r="Q15" s="679"/>
      <c r="R15" s="677"/>
      <c r="S15" s="678"/>
      <c r="T15" s="679"/>
      <c r="U15" s="677"/>
      <c r="V15" s="678"/>
      <c r="W15" s="679"/>
      <c r="X15" s="725"/>
      <c r="Y15" s="726"/>
      <c r="Z15" s="727"/>
      <c r="AA15" s="535"/>
      <c r="AB15" s="535"/>
      <c r="AC15" s="535"/>
      <c r="AD15" s="535"/>
      <c r="AE15" s="535"/>
      <c r="AF15" s="535"/>
    </row>
    <row r="16" spans="1:32" ht="28.5" customHeight="1">
      <c r="A16" s="197">
        <v>1</v>
      </c>
      <c r="B16" s="702">
        <v>2</v>
      </c>
      <c r="C16" s="703"/>
      <c r="D16" s="536">
        <v>3</v>
      </c>
      <c r="E16" s="536"/>
      <c r="F16" s="536"/>
      <c r="G16" s="536"/>
      <c r="H16" s="641">
        <v>4</v>
      </c>
      <c r="I16" s="643"/>
      <c r="J16" s="643"/>
      <c r="K16" s="643"/>
      <c r="L16" s="643"/>
      <c r="M16" s="643"/>
      <c r="N16" s="643"/>
      <c r="O16" s="642"/>
      <c r="P16" s="641">
        <v>5</v>
      </c>
      <c r="Q16" s="642"/>
      <c r="R16" s="641">
        <v>6</v>
      </c>
      <c r="S16" s="643"/>
      <c r="T16" s="642"/>
      <c r="U16" s="641">
        <v>7</v>
      </c>
      <c r="V16" s="643"/>
      <c r="W16" s="642"/>
      <c r="X16" s="641">
        <v>8</v>
      </c>
      <c r="Y16" s="643"/>
      <c r="Z16" s="642"/>
      <c r="AA16" s="641">
        <v>9</v>
      </c>
      <c r="AB16" s="643"/>
      <c r="AC16" s="642"/>
      <c r="AD16" s="641">
        <v>10</v>
      </c>
      <c r="AE16" s="643"/>
      <c r="AF16" s="642"/>
    </row>
    <row r="17" spans="1:32" s="489" customFormat="1" ht="35.25" customHeight="1">
      <c r="A17" s="503"/>
      <c r="B17" s="702"/>
      <c r="C17" s="703"/>
      <c r="D17" s="536"/>
      <c r="E17" s="536"/>
      <c r="F17" s="536"/>
      <c r="G17" s="536"/>
      <c r="H17" s="536"/>
      <c r="I17" s="536"/>
      <c r="J17" s="536"/>
      <c r="K17" s="536"/>
      <c r="L17" s="536"/>
      <c r="M17" s="536"/>
      <c r="N17" s="536"/>
      <c r="O17" s="536"/>
      <c r="P17" s="504"/>
      <c r="Q17" s="505"/>
      <c r="R17" s="485"/>
      <c r="S17" s="487"/>
      <c r="T17" s="486"/>
      <c r="U17" s="485"/>
      <c r="V17" s="487"/>
      <c r="W17" s="486"/>
      <c r="X17" s="485"/>
      <c r="Y17" s="487"/>
      <c r="Z17" s="486"/>
      <c r="AA17" s="485"/>
      <c r="AB17" s="487"/>
      <c r="AC17" s="486"/>
      <c r="AD17" s="485"/>
      <c r="AE17" s="487"/>
      <c r="AF17" s="486"/>
    </row>
    <row r="18" spans="1:32" ht="35.25" customHeight="1">
      <c r="A18" s="732" t="s">
        <v>50</v>
      </c>
      <c r="B18" s="733"/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  <c r="Q18" s="734"/>
      <c r="R18" s="688"/>
      <c r="S18" s="689"/>
      <c r="T18" s="690"/>
      <c r="U18" s="688"/>
      <c r="V18" s="689"/>
      <c r="W18" s="690"/>
      <c r="X18" s="688"/>
      <c r="Y18" s="689"/>
      <c r="Z18" s="690"/>
      <c r="AA18" s="688">
        <f t="shared" ref="AA18" si="2">X18-U18</f>
        <v>0</v>
      </c>
      <c r="AB18" s="689"/>
      <c r="AC18" s="690"/>
      <c r="AD18" s="688">
        <f t="shared" ref="AD18" si="3">IF(U18=0,0,X18/U18*100)</f>
        <v>0</v>
      </c>
      <c r="AE18" s="689"/>
      <c r="AF18" s="690"/>
    </row>
    <row r="19" spans="1:32" s="489" customFormat="1" ht="35.25" customHeight="1">
      <c r="A19" s="506"/>
      <c r="B19" s="506"/>
      <c r="C19" s="506"/>
      <c r="D19" s="506"/>
      <c r="E19" s="506"/>
      <c r="F19" s="506"/>
      <c r="G19" s="506"/>
      <c r="H19" s="506"/>
      <c r="I19" s="506"/>
      <c r="J19" s="506"/>
      <c r="K19" s="506"/>
      <c r="L19" s="506"/>
      <c r="M19" s="506"/>
      <c r="N19" s="506"/>
      <c r="O19" s="506"/>
      <c r="P19" s="506"/>
      <c r="Q19" s="506"/>
      <c r="R19" s="507"/>
      <c r="S19" s="507"/>
      <c r="T19" s="507"/>
      <c r="U19" s="507"/>
      <c r="V19" s="507"/>
      <c r="W19" s="507"/>
      <c r="X19" s="507"/>
      <c r="Y19" s="507"/>
      <c r="Z19" s="507"/>
      <c r="AA19" s="507"/>
      <c r="AB19" s="507"/>
      <c r="AC19" s="507"/>
      <c r="AD19" s="507"/>
      <c r="AE19" s="507"/>
      <c r="AF19" s="507"/>
    </row>
    <row r="20" spans="1:32" ht="2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0"/>
      <c r="R20" s="198"/>
      <c r="S20" s="198"/>
      <c r="T20" s="198"/>
      <c r="U20" s="198"/>
      <c r="V20" s="198"/>
      <c r="W20" s="80"/>
      <c r="X20" s="80"/>
      <c r="Y20" s="80"/>
      <c r="Z20" s="80"/>
      <c r="AA20" s="80"/>
      <c r="AB20" s="80"/>
      <c r="AC20" s="80"/>
      <c r="AD20" s="80"/>
      <c r="AE20" s="80"/>
      <c r="AF20" s="198"/>
    </row>
    <row r="21" spans="1:32" s="94" customFormat="1" ht="25.5" customHeight="1">
      <c r="C21" s="94" t="s">
        <v>658</v>
      </c>
    </row>
    <row r="22" spans="1:32" ht="20.25" customHeight="1">
      <c r="A22" s="96"/>
      <c r="B22" s="96"/>
      <c r="C22" s="96"/>
      <c r="D22" s="96"/>
      <c r="E22" s="96"/>
      <c r="F22" s="96"/>
      <c r="G22" s="96"/>
      <c r="H22" s="96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96"/>
      <c r="X22" s="80"/>
      <c r="Y22" s="80"/>
      <c r="Z22" s="598"/>
      <c r="AA22" s="598"/>
      <c r="AB22" s="598"/>
      <c r="AC22" s="80"/>
      <c r="AD22" s="751" t="s">
        <v>318</v>
      </c>
      <c r="AE22" s="751"/>
      <c r="AF22" s="751"/>
    </row>
    <row r="23" spans="1:32" ht="42" customHeight="1">
      <c r="A23" s="718" t="s">
        <v>47</v>
      </c>
      <c r="B23" s="728" t="s">
        <v>142</v>
      </c>
      <c r="C23" s="748"/>
      <c r="D23" s="748"/>
      <c r="E23" s="748"/>
      <c r="F23" s="748"/>
      <c r="G23" s="748"/>
      <c r="H23" s="748"/>
      <c r="I23" s="748"/>
      <c r="J23" s="748"/>
      <c r="K23" s="748"/>
      <c r="L23" s="729"/>
      <c r="M23" s="720" t="s">
        <v>49</v>
      </c>
      <c r="N23" s="721"/>
      <c r="O23" s="721"/>
      <c r="P23" s="722"/>
      <c r="Q23" s="720" t="s">
        <v>72</v>
      </c>
      <c r="R23" s="721"/>
      <c r="S23" s="721"/>
      <c r="T23" s="722"/>
      <c r="U23" s="720" t="s">
        <v>166</v>
      </c>
      <c r="V23" s="721"/>
      <c r="W23" s="721"/>
      <c r="X23" s="722"/>
      <c r="Y23" s="720" t="s">
        <v>681</v>
      </c>
      <c r="Z23" s="721"/>
      <c r="AA23" s="721"/>
      <c r="AB23" s="722"/>
      <c r="AC23" s="720" t="s">
        <v>50</v>
      </c>
      <c r="AD23" s="721"/>
      <c r="AE23" s="721"/>
      <c r="AF23" s="722"/>
    </row>
    <row r="24" spans="1:32" ht="34.5" customHeight="1">
      <c r="A24" s="744"/>
      <c r="B24" s="735"/>
      <c r="C24" s="749"/>
      <c r="D24" s="749"/>
      <c r="E24" s="749"/>
      <c r="F24" s="749"/>
      <c r="G24" s="749"/>
      <c r="H24" s="749"/>
      <c r="I24" s="749"/>
      <c r="J24" s="749"/>
      <c r="K24" s="749"/>
      <c r="L24" s="736"/>
      <c r="M24" s="691" t="s">
        <v>140</v>
      </c>
      <c r="N24" s="691" t="s">
        <v>141</v>
      </c>
      <c r="O24" s="691" t="s">
        <v>151</v>
      </c>
      <c r="P24" s="691" t="s">
        <v>152</v>
      </c>
      <c r="Q24" s="691" t="s">
        <v>140</v>
      </c>
      <c r="R24" s="691" t="s">
        <v>141</v>
      </c>
      <c r="S24" s="691" t="s">
        <v>151</v>
      </c>
      <c r="T24" s="691" t="s">
        <v>152</v>
      </c>
      <c r="U24" s="691" t="s">
        <v>140</v>
      </c>
      <c r="V24" s="691" t="s">
        <v>141</v>
      </c>
      <c r="W24" s="691" t="s">
        <v>151</v>
      </c>
      <c r="X24" s="691" t="s">
        <v>152</v>
      </c>
      <c r="Y24" s="691" t="s">
        <v>140</v>
      </c>
      <c r="Z24" s="691" t="s">
        <v>141</v>
      </c>
      <c r="AA24" s="691" t="s">
        <v>151</v>
      </c>
      <c r="AB24" s="691" t="s">
        <v>152</v>
      </c>
      <c r="AC24" s="691" t="s">
        <v>140</v>
      </c>
      <c r="AD24" s="691" t="s">
        <v>141</v>
      </c>
      <c r="AE24" s="691" t="s">
        <v>151</v>
      </c>
      <c r="AF24" s="691" t="s">
        <v>152</v>
      </c>
    </row>
    <row r="25" spans="1:32" ht="24.9" customHeight="1">
      <c r="A25" s="719"/>
      <c r="B25" s="730"/>
      <c r="C25" s="750"/>
      <c r="D25" s="750"/>
      <c r="E25" s="750"/>
      <c r="F25" s="750"/>
      <c r="G25" s="750"/>
      <c r="H25" s="750"/>
      <c r="I25" s="750"/>
      <c r="J25" s="750"/>
      <c r="K25" s="750"/>
      <c r="L25" s="731"/>
      <c r="M25" s="692"/>
      <c r="N25" s="692"/>
      <c r="O25" s="692"/>
      <c r="P25" s="692"/>
      <c r="Q25" s="692"/>
      <c r="R25" s="692"/>
      <c r="S25" s="692"/>
      <c r="T25" s="692"/>
      <c r="U25" s="692"/>
      <c r="V25" s="692"/>
      <c r="W25" s="692"/>
      <c r="X25" s="692"/>
      <c r="Y25" s="692"/>
      <c r="Z25" s="692"/>
      <c r="AA25" s="692"/>
      <c r="AB25" s="692"/>
      <c r="AC25" s="692"/>
      <c r="AD25" s="692"/>
      <c r="AE25" s="692"/>
      <c r="AF25" s="692"/>
    </row>
    <row r="26" spans="1:32" ht="33.75" customHeight="1">
      <c r="A26" s="196">
        <v>1</v>
      </c>
      <c r="B26" s="746">
        <v>2</v>
      </c>
      <c r="C26" s="746"/>
      <c r="D26" s="746"/>
      <c r="E26" s="746"/>
      <c r="F26" s="746"/>
      <c r="G26" s="746"/>
      <c r="H26" s="746"/>
      <c r="I26" s="746"/>
      <c r="J26" s="746"/>
      <c r="K26" s="746"/>
      <c r="L26" s="746"/>
      <c r="M26" s="194">
        <v>3</v>
      </c>
      <c r="N26" s="194">
        <v>4</v>
      </c>
      <c r="O26" s="194">
        <v>5</v>
      </c>
      <c r="P26" s="194">
        <v>6</v>
      </c>
      <c r="Q26" s="194">
        <v>7</v>
      </c>
      <c r="R26" s="194">
        <v>8</v>
      </c>
      <c r="S26" s="194">
        <v>9</v>
      </c>
      <c r="T26" s="194">
        <v>10</v>
      </c>
      <c r="U26" s="194">
        <v>11</v>
      </c>
      <c r="V26" s="194">
        <v>12</v>
      </c>
      <c r="W26" s="194">
        <v>13</v>
      </c>
      <c r="X26" s="194">
        <v>14</v>
      </c>
      <c r="Y26" s="262">
        <v>15</v>
      </c>
      <c r="Z26" s="262">
        <v>16</v>
      </c>
      <c r="AA26" s="262">
        <v>17</v>
      </c>
      <c r="AB26" s="262">
        <v>18</v>
      </c>
      <c r="AC26" s="194">
        <v>19</v>
      </c>
      <c r="AD26" s="194">
        <v>20</v>
      </c>
      <c r="AE26" s="194">
        <v>21</v>
      </c>
      <c r="AF26" s="194">
        <v>22</v>
      </c>
    </row>
    <row r="27" spans="1:32" s="389" customFormat="1" ht="33.75" customHeight="1">
      <c r="A27" s="431">
        <v>1</v>
      </c>
      <c r="B27" s="737" t="s">
        <v>588</v>
      </c>
      <c r="C27" s="738"/>
      <c r="D27" s="738"/>
      <c r="E27" s="738"/>
      <c r="F27" s="738"/>
      <c r="G27" s="738"/>
      <c r="H27" s="738"/>
      <c r="I27" s="738"/>
      <c r="J27" s="738"/>
      <c r="K27" s="738"/>
      <c r="L27" s="739"/>
      <c r="M27" s="482">
        <v>4410</v>
      </c>
      <c r="N27" s="482">
        <v>4410</v>
      </c>
      <c r="O27" s="388"/>
      <c r="P27" s="388"/>
      <c r="Q27" s="482">
        <v>19730</v>
      </c>
      <c r="R27" s="482">
        <v>19730</v>
      </c>
      <c r="S27" s="482"/>
      <c r="T27" s="482"/>
      <c r="U27" s="435">
        <f>SUM(U33:U33)</f>
        <v>0</v>
      </c>
      <c r="V27" s="435">
        <f>SUM(V28:V33)</f>
        <v>200</v>
      </c>
      <c r="W27" s="435">
        <f t="shared" ref="W27:W43" si="4">V27-U27</f>
        <v>200</v>
      </c>
      <c r="X27" s="434">
        <f>IF(U27=0,0,V27/U27*100)</f>
        <v>0</v>
      </c>
      <c r="Y27" s="435">
        <v>620</v>
      </c>
      <c r="Z27" s="435">
        <v>620</v>
      </c>
      <c r="AA27" s="435">
        <f t="shared" ref="AA27:AA43" si="5">Z27-Y27</f>
        <v>0</v>
      </c>
      <c r="AB27" s="434">
        <f t="shared" ref="AB27:AB43" si="6">IF(Y27=0,0,Z27/Y27*100)</f>
        <v>100</v>
      </c>
      <c r="AC27" s="435">
        <f>M27+Q27+U27+Y27</f>
        <v>24760</v>
      </c>
      <c r="AD27" s="435">
        <f>N27+R27+V27+Z27</f>
        <v>24960</v>
      </c>
      <c r="AE27" s="435">
        <f t="shared" ref="AE27:AE41" si="7">AD27-AC27</f>
        <v>200</v>
      </c>
      <c r="AF27" s="434">
        <f t="shared" ref="AF27:AF41" si="8">IF(AC27=0,0,AD27/AC27*100)</f>
        <v>100.80775444264944</v>
      </c>
    </row>
    <row r="28" spans="1:32" s="452" customFormat="1" ht="33.75" customHeight="1">
      <c r="A28" s="431"/>
      <c r="B28" s="693" t="s">
        <v>631</v>
      </c>
      <c r="C28" s="694"/>
      <c r="D28" s="694"/>
      <c r="E28" s="694"/>
      <c r="F28" s="694"/>
      <c r="G28" s="694"/>
      <c r="H28" s="694"/>
      <c r="I28" s="694"/>
      <c r="J28" s="694"/>
      <c r="K28" s="694"/>
      <c r="L28" s="695"/>
      <c r="M28" s="455"/>
      <c r="N28" s="455"/>
      <c r="O28" s="455"/>
      <c r="P28" s="455"/>
      <c r="Q28" s="455">
        <v>19730</v>
      </c>
      <c r="R28" s="455">
        <v>19730</v>
      </c>
      <c r="S28" s="455"/>
      <c r="T28" s="455"/>
      <c r="U28" s="435"/>
      <c r="V28" s="435"/>
      <c r="W28" s="435"/>
      <c r="X28" s="434"/>
      <c r="Y28" s="435"/>
      <c r="Z28" s="435"/>
      <c r="AA28" s="435"/>
      <c r="AB28" s="434"/>
      <c r="AC28" s="406">
        <f t="shared" ref="AC28:AC32" si="9">SUM(M28,Q28,U28,Y28)</f>
        <v>19730</v>
      </c>
      <c r="AD28" s="406">
        <f t="shared" ref="AD28:AD32" si="10">SUM(N28,R28,V28,Z28)</f>
        <v>19730</v>
      </c>
      <c r="AE28" s="406">
        <f t="shared" si="7"/>
        <v>0</v>
      </c>
      <c r="AF28" s="164">
        <f t="shared" si="8"/>
        <v>100</v>
      </c>
    </row>
    <row r="29" spans="1:32" s="452" customFormat="1" ht="33.75" customHeight="1">
      <c r="A29" s="431"/>
      <c r="B29" s="693" t="s">
        <v>632</v>
      </c>
      <c r="C29" s="694"/>
      <c r="D29" s="694"/>
      <c r="E29" s="694"/>
      <c r="F29" s="694"/>
      <c r="G29" s="694"/>
      <c r="H29" s="694"/>
      <c r="I29" s="694"/>
      <c r="J29" s="694"/>
      <c r="K29" s="694"/>
      <c r="L29" s="695"/>
      <c r="M29" s="455">
        <v>4410</v>
      </c>
      <c r="N29" s="455">
        <v>4410</v>
      </c>
      <c r="O29" s="455"/>
      <c r="P29" s="455"/>
      <c r="Q29" s="455"/>
      <c r="R29" s="455"/>
      <c r="S29" s="455"/>
      <c r="T29" s="455"/>
      <c r="U29" s="435"/>
      <c r="V29" s="435"/>
      <c r="W29" s="435"/>
      <c r="X29" s="434"/>
      <c r="Y29" s="480"/>
      <c r="Z29" s="480"/>
      <c r="AA29" s="480"/>
      <c r="AB29" s="481"/>
      <c r="AC29" s="406">
        <f t="shared" si="9"/>
        <v>4410</v>
      </c>
      <c r="AD29" s="406">
        <f t="shared" si="10"/>
        <v>4410</v>
      </c>
      <c r="AE29" s="406">
        <f t="shared" si="7"/>
        <v>0</v>
      </c>
      <c r="AF29" s="164">
        <f t="shared" si="8"/>
        <v>100</v>
      </c>
    </row>
    <row r="30" spans="1:32" s="452" customFormat="1" ht="33.75" customHeight="1">
      <c r="A30" s="431"/>
      <c r="B30" s="693" t="s">
        <v>682</v>
      </c>
      <c r="C30" s="694"/>
      <c r="D30" s="694"/>
      <c r="E30" s="694"/>
      <c r="F30" s="694"/>
      <c r="G30" s="694"/>
      <c r="H30" s="694"/>
      <c r="I30" s="694"/>
      <c r="J30" s="694"/>
      <c r="K30" s="694"/>
      <c r="L30" s="695"/>
      <c r="M30" s="455"/>
      <c r="N30" s="455"/>
      <c r="O30" s="455"/>
      <c r="P30" s="455"/>
      <c r="Q30" s="455"/>
      <c r="R30" s="455"/>
      <c r="S30" s="455"/>
      <c r="T30" s="455"/>
      <c r="U30" s="435"/>
      <c r="V30" s="435"/>
      <c r="W30" s="435"/>
      <c r="X30" s="434"/>
      <c r="Y30" s="406">
        <v>620</v>
      </c>
      <c r="Z30" s="406">
        <v>620</v>
      </c>
      <c r="AA30" s="435"/>
      <c r="AB30" s="434"/>
      <c r="AC30" s="406">
        <f t="shared" si="9"/>
        <v>620</v>
      </c>
      <c r="AD30" s="406">
        <f t="shared" si="10"/>
        <v>620</v>
      </c>
      <c r="AE30" s="406">
        <f t="shared" si="7"/>
        <v>0</v>
      </c>
      <c r="AF30" s="164">
        <f t="shared" si="8"/>
        <v>100</v>
      </c>
    </row>
    <row r="31" spans="1:32" s="452" customFormat="1" ht="33.75" customHeight="1">
      <c r="A31" s="431"/>
      <c r="B31" s="479" t="s">
        <v>627</v>
      </c>
      <c r="C31" s="453"/>
      <c r="D31" s="453"/>
      <c r="E31" s="453"/>
      <c r="F31" s="453"/>
      <c r="G31" s="453"/>
      <c r="H31" s="453"/>
      <c r="I31" s="453"/>
      <c r="J31" s="453"/>
      <c r="K31" s="453"/>
      <c r="L31" s="454"/>
      <c r="M31" s="455"/>
      <c r="N31" s="455"/>
      <c r="O31" s="455"/>
      <c r="P31" s="455"/>
      <c r="Q31" s="455"/>
      <c r="R31" s="455"/>
      <c r="S31" s="455"/>
      <c r="T31" s="455"/>
      <c r="U31" s="435"/>
      <c r="V31" s="406">
        <v>40</v>
      </c>
      <c r="W31" s="406">
        <f t="shared" si="4"/>
        <v>40</v>
      </c>
      <c r="X31" s="164">
        <f t="shared" ref="X31:X41" si="11">IF(U31=0,0,V31/U31*100)</f>
        <v>0</v>
      </c>
      <c r="Y31" s="435"/>
      <c r="Z31" s="435"/>
      <c r="AA31" s="435"/>
      <c r="AB31" s="434"/>
      <c r="AC31" s="406">
        <f t="shared" si="9"/>
        <v>0</v>
      </c>
      <c r="AD31" s="406">
        <f t="shared" si="10"/>
        <v>40</v>
      </c>
      <c r="AE31" s="406">
        <f t="shared" si="7"/>
        <v>40</v>
      </c>
      <c r="AF31" s="164">
        <f t="shared" si="8"/>
        <v>0</v>
      </c>
    </row>
    <row r="32" spans="1:32" s="452" customFormat="1" ht="33.75" customHeight="1">
      <c r="A32" s="431"/>
      <c r="B32" s="696" t="s">
        <v>628</v>
      </c>
      <c r="C32" s="697"/>
      <c r="D32" s="697"/>
      <c r="E32" s="697"/>
      <c r="F32" s="697"/>
      <c r="G32" s="697"/>
      <c r="H32" s="697"/>
      <c r="I32" s="697"/>
      <c r="J32" s="697"/>
      <c r="K32" s="697"/>
      <c r="L32" s="698"/>
      <c r="M32" s="455"/>
      <c r="N32" s="455"/>
      <c r="O32" s="455"/>
      <c r="P32" s="455"/>
      <c r="Q32" s="455"/>
      <c r="R32" s="455"/>
      <c r="S32" s="455"/>
      <c r="T32" s="455"/>
      <c r="U32" s="435"/>
      <c r="V32" s="406">
        <v>81</v>
      </c>
      <c r="W32" s="406">
        <f t="shared" si="4"/>
        <v>81</v>
      </c>
      <c r="X32" s="164">
        <f t="shared" si="11"/>
        <v>0</v>
      </c>
      <c r="Y32" s="435"/>
      <c r="Z32" s="435"/>
      <c r="AA32" s="435"/>
      <c r="AB32" s="434"/>
      <c r="AC32" s="406">
        <f t="shared" si="9"/>
        <v>0</v>
      </c>
      <c r="AD32" s="406">
        <f t="shared" si="10"/>
        <v>81</v>
      </c>
      <c r="AE32" s="406">
        <f t="shared" si="7"/>
        <v>81</v>
      </c>
      <c r="AF32" s="164">
        <f t="shared" si="8"/>
        <v>0</v>
      </c>
    </row>
    <row r="33" spans="1:32" s="389" customFormat="1" ht="33.75" customHeight="1">
      <c r="A33" s="432"/>
      <c r="B33" s="685" t="s">
        <v>629</v>
      </c>
      <c r="C33" s="686"/>
      <c r="D33" s="686"/>
      <c r="E33" s="686"/>
      <c r="F33" s="686"/>
      <c r="G33" s="686"/>
      <c r="H33" s="686"/>
      <c r="I33" s="686"/>
      <c r="J33" s="686"/>
      <c r="K33" s="686"/>
      <c r="L33" s="687"/>
      <c r="M33" s="388"/>
      <c r="N33" s="388"/>
      <c r="O33" s="388"/>
      <c r="P33" s="388"/>
      <c r="Q33" s="388"/>
      <c r="R33" s="388"/>
      <c r="S33" s="388"/>
      <c r="T33" s="388"/>
      <c r="U33" s="406"/>
      <c r="V33" s="406">
        <v>79</v>
      </c>
      <c r="W33" s="406">
        <f t="shared" si="4"/>
        <v>79</v>
      </c>
      <c r="X33" s="164">
        <f t="shared" si="11"/>
        <v>0</v>
      </c>
      <c r="Y33" s="406"/>
      <c r="Z33" s="406"/>
      <c r="AA33" s="406">
        <f t="shared" si="5"/>
        <v>0</v>
      </c>
      <c r="AB33" s="433">
        <f t="shared" si="6"/>
        <v>0</v>
      </c>
      <c r="AC33" s="406">
        <f t="shared" ref="AC33:AC37" si="12">SUM(M33,Q33,U33,Y33)</f>
        <v>0</v>
      </c>
      <c r="AD33" s="406">
        <f t="shared" ref="AD33:AD37" si="13">SUM(N33,R33,V33,Z33)</f>
        <v>79</v>
      </c>
      <c r="AE33" s="406">
        <f t="shared" si="7"/>
        <v>79</v>
      </c>
      <c r="AF33" s="164">
        <f t="shared" si="8"/>
        <v>0</v>
      </c>
    </row>
    <row r="34" spans="1:32" s="389" customFormat="1" ht="33.75" customHeight="1">
      <c r="A34" s="431">
        <v>2</v>
      </c>
      <c r="B34" s="737" t="s">
        <v>589</v>
      </c>
      <c r="C34" s="738"/>
      <c r="D34" s="738"/>
      <c r="E34" s="738"/>
      <c r="F34" s="738"/>
      <c r="G34" s="738"/>
      <c r="H34" s="738"/>
      <c r="I34" s="738"/>
      <c r="J34" s="738"/>
      <c r="K34" s="738"/>
      <c r="L34" s="739"/>
      <c r="M34" s="388"/>
      <c r="N34" s="388"/>
      <c r="O34" s="388"/>
      <c r="P34" s="388"/>
      <c r="Q34" s="388"/>
      <c r="R34" s="388"/>
      <c r="S34" s="388"/>
      <c r="T34" s="388"/>
      <c r="U34" s="435">
        <f>SUM(U35:U36)</f>
        <v>390</v>
      </c>
      <c r="V34" s="435">
        <f>SUM(V35:V36)</f>
        <v>401</v>
      </c>
      <c r="W34" s="435">
        <f t="shared" si="4"/>
        <v>11</v>
      </c>
      <c r="X34" s="434">
        <f>IF(U34=0,0,V34/U34*100)</f>
        <v>102.82051282051282</v>
      </c>
      <c r="Y34" s="435">
        <f t="shared" ref="Y34:AD34" si="14">SUM(Y35:Y36)</f>
        <v>0</v>
      </c>
      <c r="Z34" s="435">
        <f t="shared" si="14"/>
        <v>0</v>
      </c>
      <c r="AA34" s="435">
        <f t="shared" si="5"/>
        <v>0</v>
      </c>
      <c r="AB34" s="434">
        <f t="shared" si="6"/>
        <v>0</v>
      </c>
      <c r="AC34" s="435">
        <f t="shared" si="14"/>
        <v>390</v>
      </c>
      <c r="AD34" s="435">
        <f t="shared" si="14"/>
        <v>401</v>
      </c>
      <c r="AE34" s="435">
        <f t="shared" si="7"/>
        <v>11</v>
      </c>
      <c r="AF34" s="434">
        <f t="shared" si="8"/>
        <v>102.82051282051282</v>
      </c>
    </row>
    <row r="35" spans="1:32" s="389" customFormat="1" ht="33.75" customHeight="1">
      <c r="A35" s="432"/>
      <c r="B35" s="685" t="s">
        <v>513</v>
      </c>
      <c r="C35" s="686"/>
      <c r="D35" s="686"/>
      <c r="E35" s="686"/>
      <c r="F35" s="686"/>
      <c r="G35" s="686"/>
      <c r="H35" s="686"/>
      <c r="I35" s="686"/>
      <c r="J35" s="686"/>
      <c r="K35" s="686"/>
      <c r="L35" s="687"/>
      <c r="M35" s="388"/>
      <c r="N35" s="388"/>
      <c r="O35" s="388"/>
      <c r="P35" s="388"/>
      <c r="Q35" s="388"/>
      <c r="R35" s="388"/>
      <c r="S35" s="388"/>
      <c r="T35" s="388"/>
      <c r="U35" s="406">
        <v>80</v>
      </c>
      <c r="V35" s="406">
        <v>91</v>
      </c>
      <c r="W35" s="406">
        <f t="shared" si="4"/>
        <v>11</v>
      </c>
      <c r="X35" s="164">
        <f t="shared" si="11"/>
        <v>113.75</v>
      </c>
      <c r="Y35" s="406"/>
      <c r="Z35" s="406"/>
      <c r="AA35" s="396">
        <f t="shared" si="5"/>
        <v>0</v>
      </c>
      <c r="AB35" s="433">
        <f t="shared" si="6"/>
        <v>0</v>
      </c>
      <c r="AC35" s="406">
        <f t="shared" si="12"/>
        <v>80</v>
      </c>
      <c r="AD35" s="406">
        <f t="shared" si="13"/>
        <v>91</v>
      </c>
      <c r="AE35" s="406">
        <f t="shared" si="7"/>
        <v>11</v>
      </c>
      <c r="AF35" s="164">
        <f t="shared" si="8"/>
        <v>113.75</v>
      </c>
    </row>
    <row r="36" spans="1:32" s="389" customFormat="1" ht="33.75" customHeight="1">
      <c r="A36" s="432"/>
      <c r="B36" s="685" t="s">
        <v>664</v>
      </c>
      <c r="C36" s="686"/>
      <c r="D36" s="686"/>
      <c r="E36" s="686"/>
      <c r="F36" s="686"/>
      <c r="G36" s="686"/>
      <c r="H36" s="686"/>
      <c r="I36" s="686"/>
      <c r="J36" s="686"/>
      <c r="K36" s="686"/>
      <c r="L36" s="687"/>
      <c r="M36" s="388"/>
      <c r="N36" s="388"/>
      <c r="O36" s="388"/>
      <c r="P36" s="388"/>
      <c r="Q36" s="388"/>
      <c r="R36" s="388"/>
      <c r="S36" s="388"/>
      <c r="T36" s="388"/>
      <c r="U36" s="406">
        <v>310</v>
      </c>
      <c r="V36" s="406">
        <v>310</v>
      </c>
      <c r="W36" s="406">
        <f t="shared" si="4"/>
        <v>0</v>
      </c>
      <c r="X36" s="164">
        <f t="shared" si="11"/>
        <v>100</v>
      </c>
      <c r="Y36" s="406"/>
      <c r="Z36" s="406"/>
      <c r="AA36" s="396">
        <f t="shared" si="5"/>
        <v>0</v>
      </c>
      <c r="AB36" s="433">
        <f t="shared" si="6"/>
        <v>0</v>
      </c>
      <c r="AC36" s="406">
        <f t="shared" si="12"/>
        <v>310</v>
      </c>
      <c r="AD36" s="406">
        <f t="shared" si="13"/>
        <v>310</v>
      </c>
      <c r="AE36" s="406">
        <f t="shared" si="7"/>
        <v>0</v>
      </c>
      <c r="AF36" s="164">
        <f t="shared" si="8"/>
        <v>100</v>
      </c>
    </row>
    <row r="37" spans="1:32" s="389" customFormat="1" ht="33.75" hidden="1" customHeight="1">
      <c r="A37" s="431">
        <v>4</v>
      </c>
      <c r="B37" s="737" t="s">
        <v>590</v>
      </c>
      <c r="C37" s="738"/>
      <c r="D37" s="738"/>
      <c r="E37" s="738"/>
      <c r="F37" s="738"/>
      <c r="G37" s="738"/>
      <c r="H37" s="738"/>
      <c r="I37" s="738"/>
      <c r="J37" s="738"/>
      <c r="K37" s="738"/>
      <c r="L37" s="739"/>
      <c r="M37" s="388"/>
      <c r="N37" s="388"/>
      <c r="O37" s="388"/>
      <c r="P37" s="388"/>
      <c r="Q37" s="388"/>
      <c r="R37" s="388"/>
      <c r="S37" s="388"/>
      <c r="T37" s="388"/>
      <c r="U37" s="406"/>
      <c r="V37" s="406"/>
      <c r="W37" s="406">
        <f t="shared" si="4"/>
        <v>0</v>
      </c>
      <c r="X37" s="164">
        <f t="shared" si="11"/>
        <v>0</v>
      </c>
      <c r="Y37" s="406"/>
      <c r="Z37" s="406"/>
      <c r="AA37" s="396">
        <f t="shared" si="5"/>
        <v>0</v>
      </c>
      <c r="AB37" s="433">
        <f t="shared" si="6"/>
        <v>0</v>
      </c>
      <c r="AC37" s="406">
        <f t="shared" si="12"/>
        <v>0</v>
      </c>
      <c r="AD37" s="406">
        <f t="shared" si="13"/>
        <v>0</v>
      </c>
      <c r="AE37" s="406">
        <f t="shared" si="7"/>
        <v>0</v>
      </c>
      <c r="AF37" s="164">
        <f t="shared" si="8"/>
        <v>0</v>
      </c>
    </row>
    <row r="38" spans="1:32" ht="46.5" customHeight="1">
      <c r="A38" s="431">
        <v>3</v>
      </c>
      <c r="B38" s="737" t="s">
        <v>591</v>
      </c>
      <c r="C38" s="738"/>
      <c r="D38" s="738"/>
      <c r="E38" s="738"/>
      <c r="F38" s="738"/>
      <c r="G38" s="738"/>
      <c r="H38" s="738"/>
      <c r="I38" s="738"/>
      <c r="J38" s="738"/>
      <c r="K38" s="738"/>
      <c r="L38" s="739"/>
      <c r="M38" s="118"/>
      <c r="N38" s="118"/>
      <c r="O38" s="118">
        <f>N38-M38</f>
        <v>0</v>
      </c>
      <c r="P38" s="164">
        <f>IF(M38=0,0,N38/M38*100)</f>
        <v>0</v>
      </c>
      <c r="Q38" s="118"/>
      <c r="R38" s="118"/>
      <c r="S38" s="118">
        <f>R38-Q38</f>
        <v>0</v>
      </c>
      <c r="T38" s="164">
        <f>IF(Q38=0,0,R38/Q38*100)</f>
        <v>0</v>
      </c>
      <c r="U38" s="435">
        <v>2770</v>
      </c>
      <c r="V38" s="435">
        <f>SUM(V39:V43)</f>
        <v>3729</v>
      </c>
      <c r="W38" s="435">
        <f t="shared" si="4"/>
        <v>959</v>
      </c>
      <c r="X38" s="434">
        <f t="shared" si="11"/>
        <v>134.62093862815885</v>
      </c>
      <c r="Y38" s="435">
        <f t="shared" ref="Y38:Z38" si="15">SUM(Y42:Y43)</f>
        <v>0</v>
      </c>
      <c r="Z38" s="435">
        <f t="shared" si="15"/>
        <v>0</v>
      </c>
      <c r="AA38" s="435">
        <f t="shared" si="5"/>
        <v>0</v>
      </c>
      <c r="AB38" s="434">
        <f t="shared" si="6"/>
        <v>0</v>
      </c>
      <c r="AC38" s="435">
        <f>SUM(AC39:AC43)</f>
        <v>2770</v>
      </c>
      <c r="AD38" s="435">
        <f>SUM(AD39:AD43)</f>
        <v>3729</v>
      </c>
      <c r="AE38" s="435">
        <f t="shared" si="7"/>
        <v>959</v>
      </c>
      <c r="AF38" s="434">
        <f t="shared" si="8"/>
        <v>134.62093862815885</v>
      </c>
    </row>
    <row r="39" spans="1:32" s="452" customFormat="1" ht="28.5" customHeight="1">
      <c r="A39" s="431"/>
      <c r="B39" s="699" t="s">
        <v>665</v>
      </c>
      <c r="C39" s="700"/>
      <c r="D39" s="700"/>
      <c r="E39" s="700"/>
      <c r="F39" s="700"/>
      <c r="G39" s="700"/>
      <c r="H39" s="700"/>
      <c r="I39" s="700"/>
      <c r="J39" s="700"/>
      <c r="K39" s="700"/>
      <c r="L39" s="701"/>
      <c r="M39" s="118"/>
      <c r="N39" s="118"/>
      <c r="O39" s="118"/>
      <c r="P39" s="164"/>
      <c r="Q39" s="118"/>
      <c r="R39" s="118"/>
      <c r="S39" s="118"/>
      <c r="T39" s="164"/>
      <c r="U39" s="406">
        <v>2770</v>
      </c>
      <c r="V39" s="406">
        <v>3685</v>
      </c>
      <c r="W39" s="406">
        <f t="shared" si="4"/>
        <v>915</v>
      </c>
      <c r="X39" s="164">
        <f t="shared" si="11"/>
        <v>133.03249097472926</v>
      </c>
      <c r="Y39" s="406"/>
      <c r="Z39" s="406"/>
      <c r="AA39" s="406"/>
      <c r="AB39" s="164"/>
      <c r="AC39" s="406">
        <f t="shared" ref="AC39:AC42" si="16">SUM(M39,Q39,U39,Y39)</f>
        <v>2770</v>
      </c>
      <c r="AD39" s="406">
        <f t="shared" ref="AD39:AD41" si="17">SUM(N39,R39,V39,Z39)</f>
        <v>3685</v>
      </c>
      <c r="AE39" s="406">
        <f t="shared" si="7"/>
        <v>915</v>
      </c>
      <c r="AF39" s="164">
        <f t="shared" si="8"/>
        <v>133.03249097472926</v>
      </c>
    </row>
    <row r="40" spans="1:32" s="452" customFormat="1" ht="28.5" customHeight="1">
      <c r="A40" s="431"/>
      <c r="B40" s="699" t="s">
        <v>666</v>
      </c>
      <c r="C40" s="700"/>
      <c r="D40" s="700"/>
      <c r="E40" s="700"/>
      <c r="F40" s="700"/>
      <c r="G40" s="700"/>
      <c r="H40" s="700"/>
      <c r="I40" s="700"/>
      <c r="J40" s="700"/>
      <c r="K40" s="700"/>
      <c r="L40" s="701"/>
      <c r="M40" s="118"/>
      <c r="N40" s="118"/>
      <c r="O40" s="118"/>
      <c r="P40" s="164"/>
      <c r="Q40" s="118"/>
      <c r="R40" s="118"/>
      <c r="S40" s="118"/>
      <c r="T40" s="164"/>
      <c r="U40" s="406"/>
      <c r="V40" s="406">
        <v>3</v>
      </c>
      <c r="W40" s="406">
        <f t="shared" si="4"/>
        <v>3</v>
      </c>
      <c r="X40" s="164">
        <f t="shared" si="11"/>
        <v>0</v>
      </c>
      <c r="Y40" s="406"/>
      <c r="Z40" s="406"/>
      <c r="AA40" s="406"/>
      <c r="AB40" s="164"/>
      <c r="AC40" s="406">
        <f t="shared" si="16"/>
        <v>0</v>
      </c>
      <c r="AD40" s="406">
        <f t="shared" si="17"/>
        <v>3</v>
      </c>
      <c r="AE40" s="406">
        <f t="shared" si="7"/>
        <v>3</v>
      </c>
      <c r="AF40" s="164">
        <f t="shared" si="8"/>
        <v>0</v>
      </c>
    </row>
    <row r="41" spans="1:32" s="452" customFormat="1" ht="28.5" customHeight="1">
      <c r="A41" s="431"/>
      <c r="B41" s="699" t="s">
        <v>627</v>
      </c>
      <c r="C41" s="700"/>
      <c r="D41" s="700"/>
      <c r="E41" s="700"/>
      <c r="F41" s="700"/>
      <c r="G41" s="700"/>
      <c r="H41" s="700"/>
      <c r="I41" s="700"/>
      <c r="J41" s="700"/>
      <c r="K41" s="700"/>
      <c r="L41" s="701"/>
      <c r="M41" s="118"/>
      <c r="N41" s="118"/>
      <c r="O41" s="118"/>
      <c r="P41" s="164"/>
      <c r="Q41" s="118"/>
      <c r="R41" s="118"/>
      <c r="S41" s="118"/>
      <c r="T41" s="164"/>
      <c r="U41" s="406"/>
      <c r="V41" s="406">
        <v>9</v>
      </c>
      <c r="W41" s="406">
        <f t="shared" si="4"/>
        <v>9</v>
      </c>
      <c r="X41" s="164">
        <f t="shared" si="11"/>
        <v>0</v>
      </c>
      <c r="Y41" s="406"/>
      <c r="Z41" s="406"/>
      <c r="AA41" s="406"/>
      <c r="AB41" s="164"/>
      <c r="AC41" s="406">
        <f t="shared" si="16"/>
        <v>0</v>
      </c>
      <c r="AD41" s="406">
        <f t="shared" si="17"/>
        <v>9</v>
      </c>
      <c r="AE41" s="406">
        <f t="shared" si="7"/>
        <v>9</v>
      </c>
      <c r="AF41" s="164">
        <f t="shared" si="8"/>
        <v>0</v>
      </c>
    </row>
    <row r="42" spans="1:32" s="302" customFormat="1" ht="28.5" customHeight="1">
      <c r="A42" s="431"/>
      <c r="B42" s="699" t="s">
        <v>667</v>
      </c>
      <c r="C42" s="700"/>
      <c r="D42" s="700"/>
      <c r="E42" s="700"/>
      <c r="F42" s="700"/>
      <c r="G42" s="700"/>
      <c r="H42" s="700"/>
      <c r="I42" s="700"/>
      <c r="J42" s="700"/>
      <c r="K42" s="700"/>
      <c r="L42" s="701"/>
      <c r="M42" s="118"/>
      <c r="N42" s="118"/>
      <c r="O42" s="118">
        <f t="shared" ref="O42:O44" si="18">N42-M42</f>
        <v>0</v>
      </c>
      <c r="P42" s="164">
        <f t="shared" ref="P42:P44" si="19">IF(M42=0,0,N42/M42*100)</f>
        <v>0</v>
      </c>
      <c r="Q42" s="118"/>
      <c r="R42" s="118"/>
      <c r="S42" s="118">
        <f t="shared" ref="S42:S44" si="20">R42-Q42</f>
        <v>0</v>
      </c>
      <c r="T42" s="164">
        <f t="shared" ref="T42:T44" si="21">IF(Q42=0,0,R42/Q42*100)</f>
        <v>0</v>
      </c>
      <c r="U42" s="406"/>
      <c r="V42" s="406">
        <v>22</v>
      </c>
      <c r="W42" s="406">
        <f t="shared" si="4"/>
        <v>22</v>
      </c>
      <c r="X42" s="164">
        <f>IF(U42=0,0,V42/U42*100)</f>
        <v>0</v>
      </c>
      <c r="Y42" s="406"/>
      <c r="Z42" s="406"/>
      <c r="AA42" s="396">
        <f t="shared" si="5"/>
        <v>0</v>
      </c>
      <c r="AB42" s="433">
        <f t="shared" si="6"/>
        <v>0</v>
      </c>
      <c r="AC42" s="406">
        <f t="shared" si="16"/>
        <v>0</v>
      </c>
      <c r="AD42" s="406">
        <f t="shared" ref="AD42:AD43" si="22">SUM(N42,R42,V42,Z42)</f>
        <v>22</v>
      </c>
      <c r="AE42" s="406">
        <f t="shared" ref="AE42:AE44" si="23">AD42-AC42</f>
        <v>22</v>
      </c>
      <c r="AF42" s="164">
        <f t="shared" ref="AF42:AF44" si="24">IF(AC42=0,0,AD42/AC42*100)</f>
        <v>0</v>
      </c>
    </row>
    <row r="43" spans="1:32" s="302" customFormat="1" ht="28.5" customHeight="1">
      <c r="A43" s="431"/>
      <c r="B43" s="699" t="s">
        <v>668</v>
      </c>
      <c r="C43" s="700"/>
      <c r="D43" s="700"/>
      <c r="E43" s="700"/>
      <c r="F43" s="700"/>
      <c r="G43" s="700"/>
      <c r="H43" s="700"/>
      <c r="I43" s="700"/>
      <c r="J43" s="700"/>
      <c r="K43" s="700"/>
      <c r="L43" s="701"/>
      <c r="M43" s="118"/>
      <c r="N43" s="118"/>
      <c r="O43" s="118">
        <f t="shared" si="18"/>
        <v>0</v>
      </c>
      <c r="P43" s="164">
        <f t="shared" si="19"/>
        <v>0</v>
      </c>
      <c r="Q43" s="118"/>
      <c r="R43" s="118"/>
      <c r="S43" s="118">
        <f t="shared" si="20"/>
        <v>0</v>
      </c>
      <c r="T43" s="164">
        <f t="shared" si="21"/>
        <v>0</v>
      </c>
      <c r="U43" s="406"/>
      <c r="V43" s="406">
        <v>10</v>
      </c>
      <c r="W43" s="406">
        <f t="shared" si="4"/>
        <v>10</v>
      </c>
      <c r="X43" s="164">
        <f>IF(U43=0,0,V43/U43*100)</f>
        <v>0</v>
      </c>
      <c r="Y43" s="406"/>
      <c r="Z43" s="406"/>
      <c r="AA43" s="396">
        <f t="shared" si="5"/>
        <v>0</v>
      </c>
      <c r="AB43" s="433">
        <f t="shared" si="6"/>
        <v>0</v>
      </c>
      <c r="AC43" s="406">
        <f t="shared" ref="AC43" si="25">SUM(M43,Q43,U43,Y43)</f>
        <v>0</v>
      </c>
      <c r="AD43" s="406">
        <f t="shared" si="22"/>
        <v>10</v>
      </c>
      <c r="AE43" s="406">
        <f t="shared" si="23"/>
        <v>10</v>
      </c>
      <c r="AF43" s="164">
        <f>IF(AC43=0,0,AD43/AC43*100)</f>
        <v>0</v>
      </c>
    </row>
    <row r="44" spans="1:32" ht="33.75" customHeight="1">
      <c r="A44" s="707" t="s">
        <v>50</v>
      </c>
      <c r="B44" s="708"/>
      <c r="C44" s="708"/>
      <c r="D44" s="708"/>
      <c r="E44" s="708"/>
      <c r="F44" s="708"/>
      <c r="G44" s="708"/>
      <c r="H44" s="708"/>
      <c r="I44" s="708"/>
      <c r="J44" s="708"/>
      <c r="K44" s="708"/>
      <c r="L44" s="709"/>
      <c r="M44" s="451">
        <f>M27+M34+M38</f>
        <v>4410</v>
      </c>
      <c r="N44" s="451">
        <f>N27+N34+N38</f>
        <v>4410</v>
      </c>
      <c r="O44" s="287">
        <f t="shared" si="18"/>
        <v>0</v>
      </c>
      <c r="P44" s="287">
        <f t="shared" si="19"/>
        <v>100</v>
      </c>
      <c r="Q44" s="451">
        <f>Q27+Q34+Q38</f>
        <v>19730</v>
      </c>
      <c r="R44" s="451">
        <f>R27+R34+R38</f>
        <v>19730</v>
      </c>
      <c r="S44" s="287">
        <f t="shared" si="20"/>
        <v>0</v>
      </c>
      <c r="T44" s="287">
        <f t="shared" si="21"/>
        <v>100</v>
      </c>
      <c r="U44" s="396">
        <f>U27+U34+U37+U38</f>
        <v>3160</v>
      </c>
      <c r="V44" s="396">
        <f>V27+V34+V37+V38</f>
        <v>4330</v>
      </c>
      <c r="W44" s="396">
        <f t="shared" ref="W44" si="26">V44-U44</f>
        <v>1170</v>
      </c>
      <c r="X44" s="433">
        <f t="shared" ref="X44" si="27">IF(U44=0,0,V44/U44*100)</f>
        <v>137.02531645569621</v>
      </c>
      <c r="Y44" s="396">
        <f>Y27+Y34+Y37+Y38</f>
        <v>620</v>
      </c>
      <c r="Z44" s="396">
        <f>Z27+Z34+Z37+Z38</f>
        <v>620</v>
      </c>
      <c r="AA44" s="396">
        <f t="shared" ref="AA44" si="28">Z44-Y44</f>
        <v>0</v>
      </c>
      <c r="AB44" s="433">
        <f t="shared" ref="AB44" si="29">IF(Y44=0,0,Z44/Y44*100)</f>
        <v>100</v>
      </c>
      <c r="AC44" s="396">
        <f>AC27+AC34+AC37+AC38</f>
        <v>27920</v>
      </c>
      <c r="AD44" s="396">
        <f>AD27+AD34+AD37+AD38</f>
        <v>29090</v>
      </c>
      <c r="AE44" s="396">
        <f t="shared" si="23"/>
        <v>1170</v>
      </c>
      <c r="AF44" s="433">
        <f t="shared" si="24"/>
        <v>104.19054441260744</v>
      </c>
    </row>
    <row r="45" spans="1:32" ht="34.5" customHeight="1">
      <c r="A45" s="754" t="s">
        <v>51</v>
      </c>
      <c r="B45" s="755"/>
      <c r="C45" s="755"/>
      <c r="D45" s="755"/>
      <c r="E45" s="755"/>
      <c r="F45" s="755"/>
      <c r="G45" s="755"/>
      <c r="H45" s="755"/>
      <c r="I45" s="755"/>
      <c r="J45" s="755"/>
      <c r="K45" s="755"/>
      <c r="L45" s="756"/>
      <c r="M45" s="118">
        <f>IF($AC$44=0,0,M44/$AC$44*100)</f>
        <v>15.795128939828079</v>
      </c>
      <c r="N45" s="118">
        <f>IF($AD$44=0,0,N44/$AD$44*100)</f>
        <v>15.15984874527329</v>
      </c>
      <c r="O45" s="118"/>
      <c r="P45" s="118"/>
      <c r="Q45" s="118">
        <f>IF($AC$44=0,0,Q44/$AC$44*100)</f>
        <v>70.66618911174784</v>
      </c>
      <c r="R45" s="118">
        <f>IF($AD$44=0,0,R44/$AD$44*100)</f>
        <v>67.823994499828117</v>
      </c>
      <c r="S45" s="118"/>
      <c r="T45" s="118"/>
      <c r="U45" s="164">
        <f>IF($AC$44=0,0,U44/$AC$44*100)</f>
        <v>11.318051575931232</v>
      </c>
      <c r="V45" s="164">
        <f>IF($AD$44=0,0,V44/$AD$44*100)</f>
        <v>14.884840151254727</v>
      </c>
      <c r="W45" s="406"/>
      <c r="X45" s="164"/>
      <c r="Y45" s="164">
        <f>IF($AC$44=0,0,Y44/$AC$44*100)</f>
        <v>2.2206303724928369</v>
      </c>
      <c r="Z45" s="164">
        <f>IF($AD$44=0,0,Z44/$AD$44*100)</f>
        <v>2.1313166036438638</v>
      </c>
      <c r="AA45" s="164"/>
      <c r="AB45" s="164"/>
      <c r="AC45" s="164">
        <f>SUM(M45,Q45,U45,Y45)</f>
        <v>99.999999999999986</v>
      </c>
      <c r="AD45" s="164">
        <f>SUM(N45,R45,V45,Z45)</f>
        <v>100</v>
      </c>
      <c r="AE45" s="164"/>
      <c r="AF45" s="164"/>
    </row>
    <row r="46" spans="1:32" ht="15" customHeight="1">
      <c r="A46" s="97"/>
      <c r="B46" s="97"/>
      <c r="C46" s="97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80"/>
      <c r="X46" s="80"/>
      <c r="Y46" s="80"/>
      <c r="Z46" s="80"/>
      <c r="AA46" s="80"/>
      <c r="AB46" s="80"/>
      <c r="AC46" s="80"/>
      <c r="AD46" s="80"/>
      <c r="AE46" s="80"/>
      <c r="AF46" s="80"/>
    </row>
    <row r="47" spans="1:32" ht="15" customHeight="1">
      <c r="A47" s="97"/>
      <c r="B47" s="97"/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80"/>
      <c r="X47" s="80"/>
      <c r="Y47" s="80"/>
      <c r="Z47" s="80"/>
      <c r="AA47" s="80"/>
      <c r="AB47" s="80"/>
      <c r="AC47" s="80"/>
      <c r="AD47" s="80"/>
      <c r="AE47" s="80"/>
      <c r="AF47" s="80"/>
    </row>
    <row r="48" spans="1:32" s="94" customFormat="1" ht="31.5" customHeight="1">
      <c r="C48" s="94" t="s">
        <v>341</v>
      </c>
    </row>
    <row r="49" spans="1:32" s="47" customFormat="1" ht="21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99"/>
      <c r="L49" s="80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743" t="s">
        <v>318</v>
      </c>
      <c r="AE49" s="743"/>
      <c r="AF49" s="743"/>
    </row>
    <row r="50" spans="1:32" s="48" customFormat="1" ht="34.5" customHeight="1">
      <c r="A50" s="535" t="s">
        <v>47</v>
      </c>
      <c r="B50" s="674" t="s">
        <v>175</v>
      </c>
      <c r="C50" s="676"/>
      <c r="D50" s="536" t="s">
        <v>177</v>
      </c>
      <c r="E50" s="536"/>
      <c r="F50" s="536" t="s">
        <v>125</v>
      </c>
      <c r="G50" s="536"/>
      <c r="H50" s="536" t="s">
        <v>278</v>
      </c>
      <c r="I50" s="536"/>
      <c r="J50" s="536" t="s">
        <v>279</v>
      </c>
      <c r="K50" s="536"/>
      <c r="L50" s="536" t="s">
        <v>605</v>
      </c>
      <c r="M50" s="536"/>
      <c r="N50" s="536"/>
      <c r="O50" s="536"/>
      <c r="P50" s="536"/>
      <c r="Q50" s="536"/>
      <c r="R50" s="536"/>
      <c r="S50" s="536"/>
      <c r="T50" s="536"/>
      <c r="U50" s="536"/>
      <c r="V50" s="536" t="s">
        <v>176</v>
      </c>
      <c r="W50" s="536"/>
      <c r="X50" s="536"/>
      <c r="Y50" s="536"/>
      <c r="Z50" s="536"/>
      <c r="AA50" s="536" t="s">
        <v>281</v>
      </c>
      <c r="AB50" s="536"/>
      <c r="AC50" s="536"/>
      <c r="AD50" s="536"/>
      <c r="AE50" s="536"/>
      <c r="AF50" s="536"/>
    </row>
    <row r="51" spans="1:32" s="48" customFormat="1" ht="42" customHeight="1">
      <c r="A51" s="535"/>
      <c r="B51" s="716"/>
      <c r="C51" s="717"/>
      <c r="D51" s="536"/>
      <c r="E51" s="536"/>
      <c r="F51" s="536"/>
      <c r="G51" s="536"/>
      <c r="H51" s="536"/>
      <c r="I51" s="536"/>
      <c r="J51" s="536"/>
      <c r="K51" s="536"/>
      <c r="L51" s="536" t="s">
        <v>161</v>
      </c>
      <c r="M51" s="536"/>
      <c r="N51" s="536" t="s">
        <v>164</v>
      </c>
      <c r="O51" s="536"/>
      <c r="P51" s="536" t="s">
        <v>165</v>
      </c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536"/>
      <c r="AF51" s="536"/>
    </row>
    <row r="52" spans="1:32" s="49" customFormat="1" ht="100.5" customHeight="1">
      <c r="A52" s="535"/>
      <c r="B52" s="677"/>
      <c r="C52" s="679"/>
      <c r="D52" s="536"/>
      <c r="E52" s="536"/>
      <c r="F52" s="536"/>
      <c r="G52" s="536"/>
      <c r="H52" s="536"/>
      <c r="I52" s="536"/>
      <c r="J52" s="536"/>
      <c r="K52" s="536"/>
      <c r="L52" s="536"/>
      <c r="M52" s="536"/>
      <c r="N52" s="536"/>
      <c r="O52" s="536"/>
      <c r="P52" s="536" t="s">
        <v>162</v>
      </c>
      <c r="Q52" s="536"/>
      <c r="R52" s="536" t="s">
        <v>163</v>
      </c>
      <c r="S52" s="536"/>
      <c r="T52" s="536" t="s">
        <v>434</v>
      </c>
      <c r="U52" s="536"/>
      <c r="V52" s="536"/>
      <c r="W52" s="536"/>
      <c r="X52" s="536"/>
      <c r="Y52" s="536"/>
      <c r="Z52" s="536"/>
      <c r="AA52" s="536"/>
      <c r="AB52" s="536"/>
      <c r="AC52" s="536"/>
      <c r="AD52" s="536"/>
      <c r="AE52" s="536"/>
      <c r="AF52" s="536"/>
    </row>
    <row r="53" spans="1:32" s="48" customFormat="1" ht="24" customHeight="1">
      <c r="A53" s="83">
        <v>1</v>
      </c>
      <c r="B53" s="641">
        <v>2</v>
      </c>
      <c r="C53" s="642"/>
      <c r="D53" s="536">
        <v>3</v>
      </c>
      <c r="E53" s="536"/>
      <c r="F53" s="536">
        <v>4</v>
      </c>
      <c r="G53" s="536"/>
      <c r="H53" s="536">
        <v>5</v>
      </c>
      <c r="I53" s="536"/>
      <c r="J53" s="536">
        <v>6</v>
      </c>
      <c r="K53" s="536"/>
      <c r="L53" s="641">
        <v>7</v>
      </c>
      <c r="M53" s="642"/>
      <c r="N53" s="641">
        <v>8</v>
      </c>
      <c r="O53" s="642"/>
      <c r="P53" s="536">
        <v>9</v>
      </c>
      <c r="Q53" s="536"/>
      <c r="R53" s="535">
        <v>10</v>
      </c>
      <c r="S53" s="535"/>
      <c r="T53" s="536">
        <v>11</v>
      </c>
      <c r="U53" s="536"/>
      <c r="V53" s="536">
        <v>12</v>
      </c>
      <c r="W53" s="536"/>
      <c r="X53" s="536"/>
      <c r="Y53" s="536"/>
      <c r="Z53" s="536"/>
      <c r="AA53" s="536">
        <v>13</v>
      </c>
      <c r="AB53" s="536"/>
      <c r="AC53" s="536"/>
      <c r="AD53" s="536"/>
      <c r="AE53" s="536"/>
      <c r="AF53" s="536"/>
    </row>
    <row r="54" spans="1:32" s="48" customFormat="1" ht="48.75" customHeight="1">
      <c r="A54" s="100"/>
      <c r="B54" s="752"/>
      <c r="C54" s="753"/>
      <c r="D54" s="745"/>
      <c r="E54" s="745"/>
      <c r="F54" s="644"/>
      <c r="G54" s="644"/>
      <c r="H54" s="644"/>
      <c r="I54" s="644"/>
      <c r="J54" s="644"/>
      <c r="K54" s="644"/>
      <c r="L54" s="609"/>
      <c r="M54" s="610"/>
      <c r="N54" s="609"/>
      <c r="O54" s="610"/>
      <c r="P54" s="644"/>
      <c r="Q54" s="644"/>
      <c r="R54" s="644"/>
      <c r="S54" s="644"/>
      <c r="T54" s="644"/>
      <c r="U54" s="644"/>
      <c r="V54" s="711"/>
      <c r="W54" s="711"/>
      <c r="X54" s="711"/>
      <c r="Y54" s="711"/>
      <c r="Z54" s="711"/>
      <c r="AA54" s="747"/>
      <c r="AB54" s="747"/>
      <c r="AC54" s="747"/>
      <c r="AD54" s="747"/>
      <c r="AE54" s="747"/>
      <c r="AF54" s="747"/>
    </row>
    <row r="55" spans="1:32" s="48" customFormat="1" ht="43.5" customHeight="1">
      <c r="A55" s="713" t="s">
        <v>50</v>
      </c>
      <c r="B55" s="714"/>
      <c r="C55" s="714"/>
      <c r="D55" s="714"/>
      <c r="E55" s="715"/>
      <c r="F55" s="645">
        <f>SUM(F54:F54)</f>
        <v>0</v>
      </c>
      <c r="G55" s="645"/>
      <c r="H55" s="645">
        <f>SUM(H54:H54)</f>
        <v>0</v>
      </c>
      <c r="I55" s="645"/>
      <c r="J55" s="645">
        <f>SUM(J54:J54)</f>
        <v>0</v>
      </c>
      <c r="K55" s="645"/>
      <c r="L55" s="645"/>
      <c r="M55" s="645"/>
      <c r="N55" s="645"/>
      <c r="O55" s="645"/>
      <c r="P55" s="645"/>
      <c r="Q55" s="645"/>
      <c r="R55" s="645"/>
      <c r="S55" s="645"/>
      <c r="T55" s="645"/>
      <c r="U55" s="645"/>
      <c r="V55" s="712"/>
      <c r="W55" s="712"/>
      <c r="X55" s="712"/>
      <c r="Y55" s="712"/>
      <c r="Z55" s="712"/>
      <c r="AA55" s="684"/>
      <c r="AB55" s="684"/>
      <c r="AC55" s="684"/>
      <c r="AD55" s="684"/>
      <c r="AE55" s="684"/>
      <c r="AF55" s="684"/>
    </row>
    <row r="56" spans="1:32" ht="28.5" customHeight="1">
      <c r="A56" s="97"/>
      <c r="B56" s="97"/>
      <c r="C56" s="97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80"/>
      <c r="X56" s="80"/>
      <c r="Y56" s="80"/>
      <c r="Z56" s="80"/>
      <c r="AA56" s="80"/>
      <c r="AB56" s="80"/>
      <c r="AC56" s="80"/>
      <c r="AD56" s="80"/>
      <c r="AE56" s="80"/>
      <c r="AF56" s="80"/>
    </row>
    <row r="57" spans="1:32" ht="28.5" customHeight="1">
      <c r="A57" s="97"/>
      <c r="B57" s="97"/>
      <c r="C57" s="97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80"/>
      <c r="X57" s="80"/>
      <c r="Y57" s="80"/>
      <c r="Z57" s="80"/>
      <c r="AA57" s="80"/>
      <c r="AB57" s="80"/>
      <c r="AC57" s="80"/>
      <c r="AD57" s="80"/>
      <c r="AE57" s="80"/>
      <c r="AF57" s="80"/>
    </row>
    <row r="58" spans="1:32" s="256" customFormat="1" ht="22.5" customHeight="1">
      <c r="A58" s="253"/>
      <c r="B58" s="558" t="s">
        <v>440</v>
      </c>
      <c r="C58" s="558"/>
      <c r="D58" s="558"/>
      <c r="E58" s="558"/>
      <c r="F58" s="558"/>
      <c r="G58" s="558"/>
      <c r="H58" s="254"/>
      <c r="I58" s="254"/>
      <c r="J58" s="254"/>
      <c r="K58" s="254"/>
      <c r="L58" s="254"/>
      <c r="M58" s="710" t="s">
        <v>160</v>
      </c>
      <c r="N58" s="710"/>
      <c r="O58" s="710"/>
      <c r="P58" s="710"/>
      <c r="Q58" s="710"/>
      <c r="R58" s="254"/>
      <c r="S58" s="254"/>
      <c r="T58" s="254"/>
      <c r="U58" s="254"/>
      <c r="V58" s="254"/>
      <c r="W58" s="558" t="s">
        <v>559</v>
      </c>
      <c r="X58" s="558"/>
      <c r="Y58" s="558"/>
      <c r="Z58" s="558"/>
      <c r="AA58" s="558"/>
      <c r="AB58" s="255"/>
      <c r="AC58" s="255"/>
      <c r="AD58" s="255"/>
      <c r="AE58" s="255"/>
      <c r="AF58" s="255"/>
    </row>
    <row r="59" spans="1:32" s="209" customFormat="1" ht="18" customHeight="1">
      <c r="B59" s="546" t="s">
        <v>65</v>
      </c>
      <c r="C59" s="546"/>
      <c r="D59" s="546"/>
      <c r="E59" s="546"/>
      <c r="F59" s="546"/>
      <c r="G59" s="546"/>
      <c r="H59" s="257"/>
      <c r="I59" s="257"/>
      <c r="J59" s="257"/>
      <c r="K59" s="257"/>
      <c r="L59" s="257"/>
      <c r="M59" s="546" t="s">
        <v>66</v>
      </c>
      <c r="N59" s="546"/>
      <c r="O59" s="546"/>
      <c r="P59" s="546"/>
      <c r="Q59" s="546"/>
      <c r="V59" s="210"/>
      <c r="W59" s="546" t="s">
        <v>92</v>
      </c>
      <c r="X59" s="546"/>
      <c r="Y59" s="546"/>
      <c r="Z59" s="546"/>
      <c r="AA59" s="546"/>
    </row>
    <row r="60" spans="1:32" s="186" customFormat="1">
      <c r="F60" s="189"/>
      <c r="G60" s="189"/>
      <c r="H60" s="189"/>
      <c r="I60" s="189"/>
      <c r="J60" s="189"/>
      <c r="K60" s="189"/>
      <c r="L60" s="189"/>
      <c r="Q60" s="189"/>
      <c r="R60" s="189"/>
      <c r="S60" s="189"/>
      <c r="T60" s="189"/>
      <c r="X60" s="189"/>
      <c r="Y60" s="189"/>
      <c r="Z60" s="189"/>
      <c r="AA60" s="189"/>
    </row>
    <row r="61" spans="1:32">
      <c r="C61" s="50"/>
      <c r="D61" s="50"/>
      <c r="E61" s="50"/>
      <c r="F61" s="50"/>
      <c r="G61" s="50"/>
      <c r="H61" s="50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0"/>
      <c r="V61" s="50"/>
    </row>
    <row r="62" spans="1:32" s="742" customFormat="1" ht="13.2">
      <c r="A62" s="741" t="s">
        <v>325</v>
      </c>
    </row>
    <row r="63" spans="1:32"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</row>
    <row r="64" spans="1:32">
      <c r="C64" s="52"/>
    </row>
    <row r="67" spans="3:3">
      <c r="C67" s="53"/>
    </row>
    <row r="68" spans="3:3">
      <c r="C68" s="53"/>
    </row>
    <row r="69" spans="3:3">
      <c r="C69" s="53"/>
    </row>
    <row r="70" spans="3:3">
      <c r="C70" s="53"/>
    </row>
    <row r="71" spans="3:3">
      <c r="C71" s="53"/>
    </row>
    <row r="72" spans="3:3">
      <c r="C72" s="53"/>
    </row>
    <row r="73" spans="3:3">
      <c r="C73" s="53"/>
    </row>
  </sheetData>
  <sheetProtection algorithmName="SHA-512" hashValue="nEkV5B9Qcjd7Oi1dKWDWwLB0u84cmHF7XkxlRZutjh/tl8klu91yIwUKKx/Lb1chHhhUQQFF1CLdDXgZFaUxGQ==" saltValue="gww5RnSwawpbH9lNPdgVYg==" spinCount="100000" sheet="1" objects="1" scenarios="1" selectLockedCells="1" selectUnlockedCells="1"/>
  <mergeCells count="163">
    <mergeCell ref="AD1:AF1"/>
    <mergeCell ref="AA54:AF54"/>
    <mergeCell ref="AA55:AF55"/>
    <mergeCell ref="T24:T25"/>
    <mergeCell ref="V24:V25"/>
    <mergeCell ref="B23:L25"/>
    <mergeCell ref="D50:E52"/>
    <mergeCell ref="AD18:AF18"/>
    <mergeCell ref="AD22:AF22"/>
    <mergeCell ref="Q23:T23"/>
    <mergeCell ref="V50:Z52"/>
    <mergeCell ref="F54:G54"/>
    <mergeCell ref="B54:C54"/>
    <mergeCell ref="R54:S54"/>
    <mergeCell ref="R24:R25"/>
    <mergeCell ref="P52:Q52"/>
    <mergeCell ref="R52:S52"/>
    <mergeCell ref="B53:C53"/>
    <mergeCell ref="U24:U25"/>
    <mergeCell ref="A18:Q18"/>
    <mergeCell ref="L51:M52"/>
    <mergeCell ref="H50:I52"/>
    <mergeCell ref="H53:I53"/>
    <mergeCell ref="A45:L45"/>
    <mergeCell ref="A62:XFD62"/>
    <mergeCell ref="AA50:AF52"/>
    <mergeCell ref="AD49:AF49"/>
    <mergeCell ref="W24:W25"/>
    <mergeCell ref="X24:X25"/>
    <mergeCell ref="AC24:AC25"/>
    <mergeCell ref="AA53:AF53"/>
    <mergeCell ref="AD24:AD25"/>
    <mergeCell ref="H54:I54"/>
    <mergeCell ref="J54:K54"/>
    <mergeCell ref="A23:A25"/>
    <mergeCell ref="AE24:AE25"/>
    <mergeCell ref="AF24:AF25"/>
    <mergeCell ref="Y23:AB23"/>
    <mergeCell ref="S24:S25"/>
    <mergeCell ref="D54:E54"/>
    <mergeCell ref="L54:M54"/>
    <mergeCell ref="R53:S53"/>
    <mergeCell ref="T53:U53"/>
    <mergeCell ref="N51:O52"/>
    <mergeCell ref="F50:G52"/>
    <mergeCell ref="F53:G53"/>
    <mergeCell ref="B26:L26"/>
    <mergeCell ref="J53:K53"/>
    <mergeCell ref="A50:A52"/>
    <mergeCell ref="J50:K52"/>
    <mergeCell ref="L53:M53"/>
    <mergeCell ref="B38:L38"/>
    <mergeCell ref="D53:E53"/>
    <mergeCell ref="B16:C16"/>
    <mergeCell ref="D16:G16"/>
    <mergeCell ref="A13:A15"/>
    <mergeCell ref="H13:O15"/>
    <mergeCell ref="M23:P23"/>
    <mergeCell ref="P24:P25"/>
    <mergeCell ref="M24:M25"/>
    <mergeCell ref="N24:N25"/>
    <mergeCell ref="H16:O16"/>
    <mergeCell ref="D13:G15"/>
    <mergeCell ref="P13:Q15"/>
    <mergeCell ref="N53:O53"/>
    <mergeCell ref="B42:L42"/>
    <mergeCell ref="B43:L43"/>
    <mergeCell ref="B36:L36"/>
    <mergeCell ref="B37:L37"/>
    <mergeCell ref="B27:L27"/>
    <mergeCell ref="B33:L33"/>
    <mergeCell ref="B34:L34"/>
    <mergeCell ref="R13:Z13"/>
    <mergeCell ref="X5:Z5"/>
    <mergeCell ref="R6:T6"/>
    <mergeCell ref="U6:W6"/>
    <mergeCell ref="G4:Q5"/>
    <mergeCell ref="G6:Q6"/>
    <mergeCell ref="B4:C5"/>
    <mergeCell ref="D4:F5"/>
    <mergeCell ref="X6:Z6"/>
    <mergeCell ref="D6:F6"/>
    <mergeCell ref="A8:Q8"/>
    <mergeCell ref="B13:C15"/>
    <mergeCell ref="U8:W8"/>
    <mergeCell ref="X8:Z8"/>
    <mergeCell ref="R8:T8"/>
    <mergeCell ref="B6:C6"/>
    <mergeCell ref="B7:C7"/>
    <mergeCell ref="D7:F7"/>
    <mergeCell ref="G7:Q7"/>
    <mergeCell ref="AD4:AF5"/>
    <mergeCell ref="AA4:AC5"/>
    <mergeCell ref="R4:Z4"/>
    <mergeCell ref="R5:T5"/>
    <mergeCell ref="AD6:AF6"/>
    <mergeCell ref="AA6:AC6"/>
    <mergeCell ref="A4:A5"/>
    <mergeCell ref="U5:W5"/>
    <mergeCell ref="AA24:AA25"/>
    <mergeCell ref="AB24:AB25"/>
    <mergeCell ref="AC23:AF23"/>
    <mergeCell ref="U23:X23"/>
    <mergeCell ref="AA8:AC8"/>
    <mergeCell ref="Z22:AB22"/>
    <mergeCell ref="X14:Z15"/>
    <mergeCell ref="AA18:AC18"/>
    <mergeCell ref="X16:Z16"/>
    <mergeCell ref="U16:W16"/>
    <mergeCell ref="U14:W15"/>
    <mergeCell ref="AD16:AF16"/>
    <mergeCell ref="U18:W18"/>
    <mergeCell ref="AD13:AF15"/>
    <mergeCell ref="AA13:AC15"/>
    <mergeCell ref="X18:Z18"/>
    <mergeCell ref="AA16:AC16"/>
    <mergeCell ref="AD8:AF8"/>
    <mergeCell ref="A44:L44"/>
    <mergeCell ref="B59:G59"/>
    <mergeCell ref="W59:AA59"/>
    <mergeCell ref="M58:Q58"/>
    <mergeCell ref="M59:Q59"/>
    <mergeCell ref="V54:Z54"/>
    <mergeCell ref="R55:S55"/>
    <mergeCell ref="H55:I55"/>
    <mergeCell ref="L55:M55"/>
    <mergeCell ref="N55:O55"/>
    <mergeCell ref="B58:G58"/>
    <mergeCell ref="W58:AA58"/>
    <mergeCell ref="T55:U55"/>
    <mergeCell ref="V55:Z55"/>
    <mergeCell ref="J55:K55"/>
    <mergeCell ref="P55:Q55"/>
    <mergeCell ref="F55:G55"/>
    <mergeCell ref="A55:E55"/>
    <mergeCell ref="T54:U54"/>
    <mergeCell ref="B50:C52"/>
    <mergeCell ref="L50:U50"/>
    <mergeCell ref="R14:T15"/>
    <mergeCell ref="D17:G17"/>
    <mergeCell ref="H17:O17"/>
    <mergeCell ref="B35:L35"/>
    <mergeCell ref="R16:T16"/>
    <mergeCell ref="P53:Q53"/>
    <mergeCell ref="P54:Q54"/>
    <mergeCell ref="V53:Z53"/>
    <mergeCell ref="T52:U52"/>
    <mergeCell ref="R18:T18"/>
    <mergeCell ref="N54:O54"/>
    <mergeCell ref="P51:U51"/>
    <mergeCell ref="Y24:Y25"/>
    <mergeCell ref="Z24:Z25"/>
    <mergeCell ref="Q24:Q25"/>
    <mergeCell ref="P16:Q16"/>
    <mergeCell ref="O24:O25"/>
    <mergeCell ref="B28:L28"/>
    <mergeCell ref="B29:L29"/>
    <mergeCell ref="B30:L30"/>
    <mergeCell ref="B32:L32"/>
    <mergeCell ref="B39:L39"/>
    <mergeCell ref="B40:L40"/>
    <mergeCell ref="B41:L41"/>
    <mergeCell ref="B17:C17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35" fitToHeight="3" orientation="landscape" verticalDpi="1200" r:id="rId1"/>
  <headerFooter alignWithMargins="0"/>
  <rowBreaks count="1" manualBreakCount="1">
    <brk id="46" max="16383" man="1"/>
  </rowBreaks>
  <ignoredErrors>
    <ignoredError sqref="AE45:AF45 F55:K55" formulaRange="1"/>
    <ignoredError sqref="AA45:AB45 O45 P45 S45:T45 W45:X45" evalError="1" formulaRange="1"/>
    <ignoredError sqref="AC45:AD45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view="pageBreakPreview" zoomScale="75" zoomScaleNormal="75" zoomScaleSheetLayoutView="75" workbookViewId="0">
      <selection activeCell="A4" sqref="A4:H4"/>
    </sheetView>
  </sheetViews>
  <sheetFormatPr defaultRowHeight="13.2"/>
  <cols>
    <col min="1" max="1" width="39.44140625" customWidth="1"/>
    <col min="2" max="2" width="12.88671875" customWidth="1"/>
    <col min="3" max="3" width="19.6640625" customWidth="1"/>
    <col min="4" max="4" width="19" customWidth="1"/>
    <col min="5" max="6" width="18.109375" customWidth="1"/>
    <col min="7" max="7" width="18.33203125" customWidth="1"/>
    <col min="8" max="8" width="18.6640625" customWidth="1"/>
  </cols>
  <sheetData>
    <row r="2" spans="1:8" ht="31.5" customHeight="1">
      <c r="G2" s="763" t="s">
        <v>349</v>
      </c>
      <c r="H2" s="763"/>
    </row>
    <row r="3" spans="1:8" ht="32.25" customHeight="1">
      <c r="A3" s="764" t="s">
        <v>659</v>
      </c>
      <c r="B3" s="764"/>
      <c r="C3" s="764"/>
      <c r="D3" s="764"/>
      <c r="E3" s="764"/>
      <c r="F3" s="764"/>
      <c r="G3" s="764"/>
      <c r="H3" s="764"/>
    </row>
    <row r="4" spans="1:8" ht="28.5" customHeight="1">
      <c r="A4" s="765" t="s">
        <v>447</v>
      </c>
      <c r="B4" s="765"/>
      <c r="C4" s="765"/>
      <c r="D4" s="765"/>
      <c r="E4" s="765"/>
      <c r="F4" s="765"/>
      <c r="G4" s="765"/>
      <c r="H4" s="765"/>
    </row>
    <row r="5" spans="1:8" ht="45.75" customHeight="1">
      <c r="A5" s="766" t="s">
        <v>154</v>
      </c>
      <c r="B5" s="608" t="s">
        <v>18</v>
      </c>
      <c r="C5" s="608" t="s">
        <v>390</v>
      </c>
      <c r="D5" s="608"/>
      <c r="E5" s="768" t="s">
        <v>605</v>
      </c>
      <c r="F5" s="768"/>
      <c r="G5" s="768"/>
      <c r="H5" s="768"/>
    </row>
    <row r="6" spans="1:8" ht="65.25" customHeight="1">
      <c r="A6" s="767"/>
      <c r="B6" s="608"/>
      <c r="C6" s="450" t="s">
        <v>603</v>
      </c>
      <c r="D6" s="450" t="s">
        <v>604</v>
      </c>
      <c r="E6" s="299" t="s">
        <v>145</v>
      </c>
      <c r="F6" s="299" t="s">
        <v>141</v>
      </c>
      <c r="G6" s="11" t="s">
        <v>151</v>
      </c>
      <c r="H6" s="11" t="s">
        <v>152</v>
      </c>
    </row>
    <row r="7" spans="1:8" ht="30" customHeight="1">
      <c r="A7" s="123">
        <v>1</v>
      </c>
      <c r="B7" s="299">
        <v>2</v>
      </c>
      <c r="C7" s="123">
        <v>3</v>
      </c>
      <c r="D7" s="299">
        <v>4</v>
      </c>
      <c r="E7" s="123">
        <v>5</v>
      </c>
      <c r="F7" s="299">
        <v>6</v>
      </c>
      <c r="G7" s="123">
        <v>7</v>
      </c>
      <c r="H7" s="299">
        <v>8</v>
      </c>
    </row>
    <row r="8" spans="1:8" ht="28.5" customHeight="1">
      <c r="A8" s="757" t="s">
        <v>333</v>
      </c>
      <c r="B8" s="758"/>
      <c r="C8" s="758"/>
      <c r="D8" s="758"/>
      <c r="E8" s="758"/>
      <c r="F8" s="758"/>
      <c r="G8" s="758"/>
      <c r="H8" s="759"/>
    </row>
    <row r="9" spans="1:8" ht="51" customHeight="1">
      <c r="A9" s="155" t="s">
        <v>453</v>
      </c>
      <c r="B9" s="258">
        <v>6000</v>
      </c>
      <c r="C9" s="333">
        <f>SUM(C11:C12)</f>
        <v>0</v>
      </c>
      <c r="D9" s="508">
        <f t="shared" ref="D9:F9" si="0">SUM(D11:D12)</f>
        <v>23676</v>
      </c>
      <c r="E9" s="508">
        <f t="shared" si="0"/>
        <v>23676</v>
      </c>
      <c r="F9" s="508">
        <f t="shared" si="0"/>
        <v>23676</v>
      </c>
      <c r="G9" s="508">
        <f t="shared" ref="G9" si="1">F9-E9</f>
        <v>0</v>
      </c>
      <c r="H9" s="333">
        <f t="shared" ref="H9" si="2">IF(E9=0,0,F9/E9*100)</f>
        <v>100</v>
      </c>
    </row>
    <row r="10" spans="1:8" ht="39.75" customHeight="1">
      <c r="A10" s="760" t="s">
        <v>334</v>
      </c>
      <c r="B10" s="761"/>
      <c r="C10" s="761"/>
      <c r="D10" s="761"/>
      <c r="E10" s="761"/>
      <c r="F10" s="761"/>
      <c r="G10" s="761"/>
      <c r="H10" s="762"/>
    </row>
    <row r="11" spans="1:8" ht="51" customHeight="1">
      <c r="A11" s="58" t="s">
        <v>428</v>
      </c>
      <c r="B11" s="156">
        <v>6010</v>
      </c>
      <c r="C11" s="162">
        <f>'Розшифровка до Статутного'!C7</f>
        <v>0</v>
      </c>
      <c r="D11" s="509">
        <f>'Розшифровка до Статутного'!E7</f>
        <v>23676</v>
      </c>
      <c r="E11" s="509">
        <f>'Розшифровка до Статутного'!D7</f>
        <v>23676</v>
      </c>
      <c r="F11" s="509">
        <f>'Розшифровка до Статутного'!E7</f>
        <v>23676</v>
      </c>
      <c r="G11" s="509">
        <f t="shared" ref="G11" si="3">F11-E11</f>
        <v>0</v>
      </c>
      <c r="H11" s="162">
        <f t="shared" ref="H11" si="4">IF(E11=0,0,F11/E11*100)</f>
        <v>100</v>
      </c>
    </row>
    <row r="12" spans="1:8" ht="51" customHeight="1">
      <c r="A12" s="58" t="s">
        <v>335</v>
      </c>
      <c r="B12" s="157">
        <v>6020</v>
      </c>
      <c r="C12" s="162">
        <f>'Розшифровка до Статутного'!C9</f>
        <v>0</v>
      </c>
      <c r="D12" s="162">
        <f>'Розшифровка до Статутного'!E9</f>
        <v>0</v>
      </c>
      <c r="E12" s="162">
        <f>'Розшифровка до Статутного'!D9</f>
        <v>0</v>
      </c>
      <c r="F12" s="162">
        <f>'Розшифровка до Статутного'!E9</f>
        <v>0</v>
      </c>
      <c r="G12" s="162">
        <f t="shared" ref="G12" si="5">F12-E12</f>
        <v>0</v>
      </c>
      <c r="H12" s="162">
        <f t="shared" ref="H12" si="6">IF(E12=0,0,F12/E12*100)</f>
        <v>0</v>
      </c>
    </row>
    <row r="13" spans="1:8" ht="35.25" customHeight="1">
      <c r="A13" s="91"/>
      <c r="B13" s="101"/>
      <c r="C13" s="102"/>
      <c r="D13" s="102"/>
      <c r="E13" s="102"/>
      <c r="F13" s="102"/>
      <c r="G13" s="102"/>
      <c r="H13" s="103"/>
    </row>
    <row r="14" spans="1:8" s="219" customFormat="1" ht="26.25" customHeight="1">
      <c r="A14" s="232" t="s">
        <v>440</v>
      </c>
      <c r="B14" s="233"/>
      <c r="C14" s="599" t="s">
        <v>429</v>
      </c>
      <c r="D14" s="599"/>
      <c r="E14" s="242"/>
      <c r="F14" s="574" t="s">
        <v>559</v>
      </c>
      <c r="G14" s="574"/>
    </row>
    <row r="15" spans="1:8" s="259" customFormat="1" ht="15.6">
      <c r="A15" s="298" t="s">
        <v>65</v>
      </c>
      <c r="B15" s="235"/>
      <c r="C15" s="570" t="s">
        <v>66</v>
      </c>
      <c r="D15" s="570"/>
      <c r="E15" s="235"/>
      <c r="F15" s="571" t="s">
        <v>173</v>
      </c>
      <c r="G15" s="571"/>
      <c r="H15" s="236"/>
    </row>
    <row r="16" spans="1:8">
      <c r="A16" s="332"/>
      <c r="B16" s="332"/>
      <c r="C16" s="332"/>
      <c r="D16" s="332"/>
      <c r="E16" s="332"/>
      <c r="F16" s="332"/>
      <c r="G16" s="332"/>
      <c r="H16" s="332"/>
    </row>
    <row r="17" spans="1:8">
      <c r="A17" s="54"/>
      <c r="B17" s="54"/>
      <c r="C17" s="54"/>
      <c r="D17" s="54"/>
      <c r="E17" s="54"/>
      <c r="F17" s="54"/>
      <c r="G17" s="54"/>
      <c r="H17" s="54"/>
    </row>
    <row r="18" spans="1:8" ht="3" customHeight="1">
      <c r="A18" s="54"/>
      <c r="B18" s="54"/>
      <c r="C18" s="54"/>
      <c r="D18" s="54"/>
      <c r="E18" s="54"/>
      <c r="F18" s="54"/>
      <c r="G18" s="54"/>
      <c r="H18" s="54"/>
    </row>
  </sheetData>
  <sheetProtection algorithmName="SHA-512" hashValue="M9UWDe+/Yb1t1/oF66Yoh6beH3liiAKfsiKGsDEDesLorZjKv1dGlHSrgMRuhA1dkfdcz3xPPdhVcWNng1uOMA==" saltValue="KfQgmZ3LjEmEJ3WsPAjGFQ==" spinCount="100000" sheet="1" objects="1" scenarios="1" selectLockedCells="1" selectUnlockedCells="1"/>
  <mergeCells count="13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4:G14"/>
    <mergeCell ref="F15:G15"/>
    <mergeCell ref="C14:D14"/>
  </mergeCells>
  <printOptions horizontalCentered="1"/>
  <pageMargins left="0.59055118110236227" right="0.59055118110236227" top="0.78740157480314965" bottom="0.59055118110236227" header="0" footer="0"/>
  <pageSetup paperSize="9" scale="82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38"/>
  <sheetViews>
    <sheetView view="pageBreakPreview" zoomScale="80" zoomScaleSheetLayoutView="80" workbookViewId="0">
      <selection activeCell="D13" sqref="D13"/>
    </sheetView>
  </sheetViews>
  <sheetFormatPr defaultColWidth="9.109375" defaultRowHeight="18"/>
  <cols>
    <col min="1" max="1" width="62.44140625" style="2" customWidth="1"/>
    <col min="2" max="2" width="12.5546875" style="104" customWidth="1"/>
    <col min="3" max="3" width="14.88671875" style="120" customWidth="1"/>
    <col min="4" max="4" width="16.109375" style="104" customWidth="1"/>
    <col min="5" max="5" width="16.6640625" style="104" customWidth="1"/>
    <col min="6" max="6" width="15" style="104" customWidth="1"/>
    <col min="7" max="7" width="15.5546875" style="104" customWidth="1"/>
    <col min="8" max="16384" width="9.109375" style="2"/>
  </cols>
  <sheetData>
    <row r="2" spans="1:8" ht="33.75" customHeight="1">
      <c r="A2" s="588" t="s">
        <v>418</v>
      </c>
      <c r="B2" s="588"/>
      <c r="C2" s="588"/>
      <c r="D2" s="588"/>
      <c r="E2" s="588"/>
      <c r="F2" s="588"/>
      <c r="G2" s="588"/>
    </row>
    <row r="3" spans="1:8" ht="28.5" customHeight="1">
      <c r="A3" s="105"/>
      <c r="B3" s="9"/>
      <c r="C3" s="9"/>
      <c r="D3" s="105"/>
      <c r="E3" s="105"/>
      <c r="F3" s="105"/>
      <c r="G3" s="260" t="s">
        <v>447</v>
      </c>
    </row>
    <row r="4" spans="1:8" ht="60" customHeight="1">
      <c r="A4" s="153" t="s">
        <v>154</v>
      </c>
      <c r="B4" s="140" t="s">
        <v>18</v>
      </c>
      <c r="C4" s="140" t="s">
        <v>607</v>
      </c>
      <c r="D4" s="140" t="s">
        <v>606</v>
      </c>
      <c r="E4" s="140" t="s">
        <v>608</v>
      </c>
      <c r="F4" s="140" t="s">
        <v>430</v>
      </c>
      <c r="G4" s="331" t="s">
        <v>445</v>
      </c>
    </row>
    <row r="5" spans="1:8" ht="23.25" customHeight="1">
      <c r="A5" s="153">
        <v>1</v>
      </c>
      <c r="B5" s="140">
        <v>2</v>
      </c>
      <c r="C5" s="140">
        <v>3</v>
      </c>
      <c r="D5" s="140">
        <v>4</v>
      </c>
      <c r="E5" s="140">
        <v>5</v>
      </c>
      <c r="F5" s="140">
        <v>6</v>
      </c>
      <c r="G5" s="140">
        <v>7</v>
      </c>
    </row>
    <row r="6" spans="1:8" s="60" customFormat="1" ht="44.25" customHeight="1">
      <c r="A6" s="274" t="s">
        <v>400</v>
      </c>
      <c r="B6" s="329">
        <v>6000</v>
      </c>
      <c r="C6" s="330">
        <f>C7+C9</f>
        <v>0</v>
      </c>
      <c r="D6" s="510">
        <f>D7+D9</f>
        <v>23676</v>
      </c>
      <c r="E6" s="510">
        <f>E7+E9</f>
        <v>23676</v>
      </c>
      <c r="F6" s="510">
        <f>E6-D6</f>
        <v>0</v>
      </c>
      <c r="G6" s="330">
        <f>IF(D6=0,0,E6/D6*100)</f>
        <v>100</v>
      </c>
      <c r="H6" s="280"/>
    </row>
    <row r="7" spans="1:8" s="327" customFormat="1" ht="38.25" customHeight="1">
      <c r="A7" s="279" t="s">
        <v>401</v>
      </c>
      <c r="B7" s="277">
        <v>6010</v>
      </c>
      <c r="C7" s="278">
        <f>SUM(C8:C8)</f>
        <v>0</v>
      </c>
      <c r="D7" s="511">
        <f>SUM(D8:D8)</f>
        <v>23676</v>
      </c>
      <c r="E7" s="511">
        <f>SUM(E8:E8)</f>
        <v>23676</v>
      </c>
      <c r="F7" s="511">
        <f t="shared" ref="F7:F12" si="0">E7-D7</f>
        <v>0</v>
      </c>
      <c r="G7" s="278">
        <f t="shared" ref="G7:G12" si="1">IF(D7=0,0,E7/D7*100)</f>
        <v>100</v>
      </c>
      <c r="H7" s="326"/>
    </row>
    <row r="8" spans="1:8" ht="38.25" customHeight="1">
      <c r="A8" s="328" t="s">
        <v>622</v>
      </c>
      <c r="B8" s="275"/>
      <c r="C8" s="161"/>
      <c r="D8" s="512">
        <v>23676</v>
      </c>
      <c r="E8" s="512">
        <v>23676</v>
      </c>
      <c r="F8" s="512">
        <f t="shared" si="0"/>
        <v>0</v>
      </c>
      <c r="G8" s="161">
        <f t="shared" si="1"/>
        <v>100</v>
      </c>
      <c r="H8" s="276"/>
    </row>
    <row r="9" spans="1:8" s="327" customFormat="1" ht="27.75" hidden="1" customHeight="1">
      <c r="A9" s="279" t="s">
        <v>402</v>
      </c>
      <c r="B9" s="277">
        <v>6020</v>
      </c>
      <c r="C9" s="278">
        <f>SUM(C10:C12)</f>
        <v>0</v>
      </c>
      <c r="D9" s="278">
        <f>SUM(D10:D12)</f>
        <v>0</v>
      </c>
      <c r="E9" s="278">
        <f>SUM(E10:E12)</f>
        <v>0</v>
      </c>
      <c r="F9" s="278">
        <f t="shared" si="0"/>
        <v>0</v>
      </c>
      <c r="G9" s="278">
        <f t="shared" si="1"/>
        <v>0</v>
      </c>
      <c r="H9" s="326"/>
    </row>
    <row r="10" spans="1:8" ht="20.25" hidden="1" customHeight="1">
      <c r="A10" s="325"/>
      <c r="B10" s="275"/>
      <c r="C10" s="161"/>
      <c r="D10" s="161"/>
      <c r="E10" s="161"/>
      <c r="F10" s="161">
        <f t="shared" si="0"/>
        <v>0</v>
      </c>
      <c r="G10" s="161">
        <f t="shared" si="1"/>
        <v>0</v>
      </c>
      <c r="H10" s="276"/>
    </row>
    <row r="11" spans="1:8" ht="20.25" hidden="1" customHeight="1">
      <c r="A11" s="325"/>
      <c r="B11" s="275"/>
      <c r="C11" s="161"/>
      <c r="D11" s="161"/>
      <c r="E11" s="161"/>
      <c r="F11" s="161">
        <f t="shared" si="0"/>
        <v>0</v>
      </c>
      <c r="G11" s="161">
        <f t="shared" si="1"/>
        <v>0</v>
      </c>
      <c r="H11" s="276"/>
    </row>
    <row r="12" spans="1:8" ht="20.25" hidden="1" customHeight="1">
      <c r="A12" s="328"/>
      <c r="B12" s="275"/>
      <c r="C12" s="161"/>
      <c r="D12" s="161"/>
      <c r="E12" s="161"/>
      <c r="F12" s="161">
        <f t="shared" si="0"/>
        <v>0</v>
      </c>
      <c r="G12" s="161">
        <f t="shared" si="1"/>
        <v>0</v>
      </c>
      <c r="H12" s="276"/>
    </row>
    <row r="13" spans="1:8">
      <c r="A13" s="281"/>
      <c r="B13" s="282"/>
      <c r="C13" s="282"/>
      <c r="D13" s="283"/>
      <c r="E13" s="283"/>
      <c r="F13" s="284"/>
      <c r="G13" s="284"/>
      <c r="H13" s="276"/>
    </row>
    <row r="14" spans="1:8">
      <c r="A14" s="281"/>
      <c r="B14" s="282"/>
      <c r="C14" s="282"/>
      <c r="D14" s="283"/>
      <c r="E14" s="283"/>
      <c r="F14" s="284"/>
      <c r="G14" s="284"/>
      <c r="H14" s="276"/>
    </row>
    <row r="15" spans="1:8" s="227" customFormat="1" ht="26.25" customHeight="1">
      <c r="A15" s="513" t="s">
        <v>443</v>
      </c>
      <c r="B15" s="514"/>
      <c r="C15" s="770" t="s">
        <v>660</v>
      </c>
      <c r="D15" s="770"/>
      <c r="E15" s="515"/>
      <c r="F15" s="574" t="s">
        <v>559</v>
      </c>
      <c r="G15" s="574"/>
      <c r="H15" s="519"/>
    </row>
    <row r="16" spans="1:8" s="248" customFormat="1" ht="15.6">
      <c r="A16" s="516" t="s">
        <v>360</v>
      </c>
      <c r="B16" s="517"/>
      <c r="C16" s="771" t="s">
        <v>366</v>
      </c>
      <c r="D16" s="771"/>
      <c r="E16" s="516"/>
      <c r="F16" s="769" t="s">
        <v>173</v>
      </c>
      <c r="G16" s="769"/>
      <c r="H16" s="518"/>
    </row>
    <row r="17" spans="1:7">
      <c r="A17" s="108"/>
      <c r="B17" s="109"/>
      <c r="C17" s="109"/>
      <c r="D17" s="110"/>
      <c r="E17" s="111"/>
      <c r="F17" s="111"/>
      <c r="G17" s="111"/>
    </row>
    <row r="18" spans="1:7">
      <c r="A18" s="108"/>
      <c r="B18" s="109"/>
      <c r="C18" s="109"/>
      <c r="D18" s="110"/>
      <c r="E18" s="111"/>
      <c r="F18" s="111"/>
      <c r="G18" s="111"/>
    </row>
    <row r="19" spans="1:7">
      <c r="A19" s="108"/>
      <c r="B19" s="109"/>
      <c r="C19" s="109"/>
      <c r="D19" s="110"/>
      <c r="E19" s="111"/>
      <c r="F19" s="111"/>
      <c r="G19" s="111"/>
    </row>
    <row r="20" spans="1:7">
      <c r="A20" s="108"/>
      <c r="B20" s="109"/>
      <c r="C20" s="109"/>
      <c r="D20" s="110"/>
      <c r="E20" s="111"/>
      <c r="F20" s="111"/>
      <c r="G20" s="111"/>
    </row>
    <row r="21" spans="1:7">
      <c r="A21" s="108"/>
      <c r="B21" s="109"/>
      <c r="C21" s="109"/>
      <c r="D21" s="110"/>
      <c r="E21" s="111"/>
      <c r="F21" s="111"/>
      <c r="G21" s="111"/>
    </row>
    <row r="22" spans="1:7">
      <c r="A22" s="108"/>
      <c r="B22" s="109"/>
      <c r="C22" s="109"/>
      <c r="D22" s="110"/>
      <c r="E22" s="111"/>
      <c r="F22" s="111"/>
      <c r="G22" s="111"/>
    </row>
    <row r="23" spans="1:7">
      <c r="A23" s="108"/>
      <c r="B23" s="109"/>
      <c r="C23" s="109"/>
      <c r="D23" s="110"/>
      <c r="E23" s="111"/>
      <c r="F23" s="111"/>
      <c r="G23" s="111"/>
    </row>
    <row r="24" spans="1:7">
      <c r="A24" s="108"/>
      <c r="B24" s="109"/>
      <c r="C24" s="109"/>
      <c r="D24" s="110"/>
      <c r="E24" s="111"/>
      <c r="F24" s="111"/>
      <c r="G24" s="111"/>
    </row>
    <row r="25" spans="1:7">
      <c r="A25" s="108"/>
      <c r="B25" s="109"/>
      <c r="C25" s="109"/>
      <c r="D25" s="110"/>
      <c r="E25" s="111"/>
      <c r="F25" s="111"/>
      <c r="G25" s="111"/>
    </row>
    <row r="26" spans="1:7">
      <c r="A26" s="108"/>
      <c r="B26" s="109"/>
      <c r="C26" s="109"/>
      <c r="D26" s="110"/>
      <c r="E26" s="111"/>
      <c r="F26" s="111"/>
      <c r="G26" s="111"/>
    </row>
    <row r="27" spans="1:7">
      <c r="A27" s="108"/>
      <c r="B27" s="109"/>
      <c r="C27" s="109"/>
      <c r="D27" s="110"/>
      <c r="E27" s="111"/>
      <c r="F27" s="111"/>
      <c r="G27" s="111"/>
    </row>
    <row r="28" spans="1:7">
      <c r="A28" s="108"/>
      <c r="B28" s="109"/>
      <c r="C28" s="109"/>
      <c r="D28" s="110"/>
      <c r="E28" s="111"/>
      <c r="F28" s="111"/>
      <c r="G28" s="111"/>
    </row>
    <row r="29" spans="1:7">
      <c r="A29" s="108"/>
      <c r="B29" s="109"/>
      <c r="C29" s="109"/>
      <c r="D29" s="110"/>
      <c r="E29" s="111"/>
      <c r="F29" s="111"/>
      <c r="G29" s="111"/>
    </row>
    <row r="30" spans="1:7">
      <c r="A30" s="108"/>
      <c r="B30" s="109"/>
      <c r="C30" s="109"/>
      <c r="D30" s="110"/>
      <c r="E30" s="111"/>
      <c r="F30" s="111"/>
      <c r="G30" s="111"/>
    </row>
    <row r="31" spans="1:7">
      <c r="A31" s="108"/>
      <c r="B31" s="109"/>
      <c r="C31" s="109"/>
      <c r="D31" s="110"/>
      <c r="E31" s="111"/>
      <c r="F31" s="111"/>
      <c r="G31" s="111"/>
    </row>
    <row r="32" spans="1:7">
      <c r="A32" s="108"/>
      <c r="B32" s="109"/>
      <c r="C32" s="109"/>
      <c r="D32" s="110"/>
      <c r="E32" s="111"/>
      <c r="F32" s="111"/>
      <c r="G32" s="111"/>
    </row>
    <row r="33" spans="1:7">
      <c r="A33" s="108"/>
      <c r="B33" s="109"/>
      <c r="C33" s="109"/>
      <c r="D33" s="110"/>
      <c r="E33" s="111"/>
      <c r="F33" s="111"/>
      <c r="G33" s="111"/>
    </row>
    <row r="34" spans="1:7">
      <c r="A34" s="108"/>
      <c r="B34" s="109"/>
      <c r="C34" s="109"/>
      <c r="D34" s="110"/>
      <c r="E34" s="111"/>
      <c r="F34" s="111"/>
      <c r="G34" s="111"/>
    </row>
    <row r="35" spans="1:7">
      <c r="A35" s="108"/>
      <c r="B35" s="109"/>
      <c r="C35" s="109"/>
      <c r="D35" s="110"/>
      <c r="E35" s="111"/>
      <c r="F35" s="111"/>
      <c r="G35" s="111"/>
    </row>
    <row r="36" spans="1:7">
      <c r="A36" s="108"/>
      <c r="B36" s="109"/>
      <c r="C36" s="109"/>
      <c r="D36" s="110"/>
      <c r="E36" s="111"/>
      <c r="F36" s="111"/>
      <c r="G36" s="111"/>
    </row>
    <row r="37" spans="1:7">
      <c r="A37" s="108"/>
      <c r="B37" s="109"/>
      <c r="C37" s="109"/>
      <c r="D37" s="110"/>
      <c r="E37" s="111"/>
      <c r="F37" s="111"/>
      <c r="G37" s="111"/>
    </row>
    <row r="38" spans="1:7">
      <c r="A38" s="108"/>
      <c r="B38" s="109"/>
      <c r="C38" s="109"/>
      <c r="D38" s="110"/>
      <c r="E38" s="111"/>
      <c r="F38" s="111"/>
      <c r="G38" s="111"/>
    </row>
    <row r="39" spans="1:7">
      <c r="A39" s="108"/>
      <c r="B39" s="109"/>
      <c r="C39" s="109"/>
      <c r="D39" s="110"/>
      <c r="E39" s="111"/>
      <c r="F39" s="111"/>
      <c r="G39" s="111"/>
    </row>
    <row r="40" spans="1:7">
      <c r="A40" s="108"/>
      <c r="B40" s="109"/>
      <c r="C40" s="109"/>
      <c r="D40" s="110"/>
      <c r="E40" s="111"/>
      <c r="F40" s="111"/>
      <c r="G40" s="111"/>
    </row>
    <row r="41" spans="1:7">
      <c r="A41" s="108"/>
      <c r="B41" s="109"/>
      <c r="C41" s="109"/>
      <c r="D41" s="110"/>
      <c r="E41" s="111"/>
      <c r="F41" s="111"/>
      <c r="G41" s="111"/>
    </row>
    <row r="42" spans="1:7">
      <c r="A42" s="108"/>
      <c r="B42" s="109"/>
      <c r="C42" s="109"/>
      <c r="D42" s="110"/>
      <c r="E42" s="111"/>
      <c r="F42" s="111"/>
      <c r="G42" s="111"/>
    </row>
    <row r="43" spans="1:7">
      <c r="A43" s="108"/>
      <c r="B43" s="109"/>
      <c r="C43" s="109"/>
      <c r="D43" s="110"/>
      <c r="E43" s="111"/>
      <c r="F43" s="111"/>
      <c r="G43" s="111"/>
    </row>
    <row r="44" spans="1:7">
      <c r="A44" s="108"/>
      <c r="B44" s="109"/>
      <c r="C44" s="109"/>
      <c r="D44" s="110"/>
      <c r="E44" s="111"/>
      <c r="F44" s="111"/>
      <c r="G44" s="111"/>
    </row>
    <row r="45" spans="1:7">
      <c r="A45" s="108"/>
      <c r="B45" s="109"/>
      <c r="C45" s="109"/>
      <c r="D45" s="110"/>
      <c r="E45" s="111"/>
      <c r="F45" s="111"/>
      <c r="G45" s="111"/>
    </row>
    <row r="46" spans="1:7">
      <c r="A46" s="108"/>
      <c r="B46" s="109"/>
      <c r="C46" s="109"/>
      <c r="D46" s="110"/>
      <c r="E46" s="111"/>
      <c r="F46" s="111"/>
      <c r="G46" s="111"/>
    </row>
    <row r="47" spans="1:7">
      <c r="A47" s="108"/>
      <c r="B47" s="109"/>
      <c r="C47" s="109"/>
      <c r="D47" s="110"/>
      <c r="E47" s="111"/>
      <c r="F47" s="111"/>
      <c r="G47" s="111"/>
    </row>
    <row r="48" spans="1:7">
      <c r="A48" s="108"/>
      <c r="D48" s="112"/>
      <c r="E48" s="113"/>
      <c r="F48" s="113"/>
      <c r="G48" s="113"/>
    </row>
    <row r="49" spans="1:7">
      <c r="A49" s="6"/>
      <c r="D49" s="112"/>
      <c r="E49" s="113"/>
      <c r="F49" s="113"/>
      <c r="G49" s="113"/>
    </row>
    <row r="50" spans="1:7">
      <c r="A50" s="6"/>
      <c r="D50" s="112"/>
      <c r="E50" s="113"/>
      <c r="F50" s="113"/>
      <c r="G50" s="113"/>
    </row>
    <row r="51" spans="1:7">
      <c r="A51" s="6"/>
      <c r="D51" s="112"/>
      <c r="E51" s="113"/>
      <c r="F51" s="113"/>
      <c r="G51" s="113"/>
    </row>
    <row r="52" spans="1:7">
      <c r="A52" s="6"/>
      <c r="D52" s="112"/>
      <c r="E52" s="113"/>
      <c r="F52" s="113"/>
      <c r="G52" s="113"/>
    </row>
    <row r="53" spans="1:7">
      <c r="A53" s="6"/>
      <c r="D53" s="112"/>
      <c r="E53" s="113"/>
      <c r="F53" s="113"/>
      <c r="G53" s="113"/>
    </row>
    <row r="54" spans="1:7">
      <c r="A54" s="6"/>
      <c r="D54" s="112"/>
      <c r="E54" s="113"/>
      <c r="F54" s="113"/>
      <c r="G54" s="113"/>
    </row>
    <row r="55" spans="1:7">
      <c r="A55" s="6"/>
      <c r="D55" s="112"/>
      <c r="E55" s="113"/>
      <c r="F55" s="113"/>
      <c r="G55" s="113"/>
    </row>
    <row r="56" spans="1:7">
      <c r="A56" s="6"/>
      <c r="D56" s="112"/>
      <c r="E56" s="113"/>
      <c r="F56" s="113"/>
      <c r="G56" s="113"/>
    </row>
    <row r="57" spans="1:7">
      <c r="A57" s="6"/>
      <c r="D57" s="112"/>
      <c r="E57" s="113"/>
      <c r="F57" s="113"/>
      <c r="G57" s="113"/>
    </row>
    <row r="58" spans="1:7">
      <c r="A58" s="6"/>
      <c r="D58" s="112"/>
      <c r="E58" s="113"/>
      <c r="F58" s="113"/>
      <c r="G58" s="113"/>
    </row>
    <row r="59" spans="1:7">
      <c r="A59" s="6"/>
      <c r="D59" s="112"/>
      <c r="E59" s="113"/>
      <c r="F59" s="113"/>
      <c r="G59" s="113"/>
    </row>
    <row r="60" spans="1:7">
      <c r="A60" s="6"/>
      <c r="D60" s="112"/>
      <c r="E60" s="113"/>
      <c r="F60" s="113"/>
      <c r="G60" s="113"/>
    </row>
    <row r="61" spans="1:7">
      <c r="A61" s="6"/>
      <c r="D61" s="112"/>
      <c r="E61" s="113"/>
      <c r="F61" s="113"/>
      <c r="G61" s="113"/>
    </row>
    <row r="62" spans="1:7">
      <c r="A62" s="6"/>
      <c r="D62" s="112"/>
      <c r="E62" s="113"/>
      <c r="F62" s="113"/>
      <c r="G62" s="113"/>
    </row>
    <row r="63" spans="1:7">
      <c r="A63" s="6"/>
      <c r="D63" s="112"/>
      <c r="E63" s="113"/>
      <c r="F63" s="113"/>
      <c r="G63" s="113"/>
    </row>
    <row r="64" spans="1:7">
      <c r="A64" s="6"/>
      <c r="D64" s="112"/>
      <c r="E64" s="113"/>
      <c r="F64" s="113"/>
      <c r="G64" s="113"/>
    </row>
    <row r="65" spans="1:7">
      <c r="A65" s="6"/>
      <c r="D65" s="112"/>
      <c r="E65" s="113"/>
      <c r="F65" s="113"/>
      <c r="G65" s="113"/>
    </row>
    <row r="66" spans="1:7">
      <c r="A66" s="6"/>
      <c r="D66" s="112"/>
      <c r="E66" s="113"/>
      <c r="F66" s="113"/>
      <c r="G66" s="113"/>
    </row>
    <row r="67" spans="1:7">
      <c r="A67" s="6"/>
      <c r="D67" s="112"/>
      <c r="E67" s="113"/>
      <c r="F67" s="113"/>
      <c r="G67" s="113"/>
    </row>
    <row r="68" spans="1:7">
      <c r="A68" s="6"/>
      <c r="D68" s="112"/>
      <c r="E68" s="113"/>
      <c r="F68" s="113"/>
      <c r="G68" s="113"/>
    </row>
    <row r="69" spans="1:7">
      <c r="A69" s="6"/>
      <c r="D69" s="112"/>
      <c r="E69" s="113"/>
      <c r="F69" s="113"/>
      <c r="G69" s="113"/>
    </row>
    <row r="70" spans="1:7">
      <c r="A70" s="6"/>
      <c r="D70" s="112"/>
      <c r="E70" s="113"/>
      <c r="F70" s="113"/>
      <c r="G70" s="113"/>
    </row>
    <row r="71" spans="1:7">
      <c r="A71" s="6"/>
    </row>
    <row r="72" spans="1:7">
      <c r="A72" s="8"/>
    </row>
    <row r="73" spans="1:7">
      <c r="A73" s="8"/>
    </row>
    <row r="74" spans="1:7">
      <c r="A74" s="8"/>
    </row>
    <row r="75" spans="1:7">
      <c r="A75" s="8"/>
    </row>
    <row r="76" spans="1:7">
      <c r="A76" s="8"/>
    </row>
    <row r="77" spans="1:7">
      <c r="A77" s="8"/>
    </row>
    <row r="78" spans="1:7">
      <c r="A78" s="8"/>
    </row>
    <row r="79" spans="1:7">
      <c r="A79" s="8"/>
    </row>
    <row r="80" spans="1:7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</sheetData>
  <sheetProtection algorithmName="SHA-512" hashValue="//xFZpt0RARd3mtHHpoVdzCHh8OJGSMy8t+eIeulmofR9NhN1Jwz3Poy+9jNkg59ROFsutoHJ8pb7NGwbzVJpQ==" saltValue="Dk7UsWt9BhJW+I3jLF/qYw==" spinCount="100000" sheet="1" objects="1" scenarios="1" selectLockedCells="1" selectUnlockedCells="1"/>
  <mergeCells count="5">
    <mergeCell ref="F16:G16"/>
    <mergeCell ref="A2:G2"/>
    <mergeCell ref="C15:D15"/>
    <mergeCell ref="C16:D16"/>
    <mergeCell ref="F15:G15"/>
  </mergeCells>
  <printOptions horizontalCentered="1"/>
  <pageMargins left="0.59055118110236227" right="0.59055118110236227" top="0.78740157480314965" bottom="0.59055118110236227" header="0" footer="0"/>
  <pageSetup paperSize="9" scale="88" fitToHeight="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43"/>
  <sheetViews>
    <sheetView tabSelected="1" view="pageBreakPreview" topLeftCell="A80" zoomScale="93" zoomScaleNormal="100" zoomScaleSheetLayoutView="93" workbookViewId="0">
      <selection activeCell="C102" sqref="C102"/>
    </sheetView>
  </sheetViews>
  <sheetFormatPr defaultRowHeight="13.2"/>
  <cols>
    <col min="1" max="1" width="30.6640625" customWidth="1"/>
    <col min="2" max="2" width="10.88671875" customWidth="1"/>
    <col min="3" max="3" width="12.44140625" customWidth="1"/>
    <col min="4" max="4" width="13.5546875" customWidth="1"/>
    <col min="5" max="5" width="10" customWidth="1"/>
    <col min="6" max="7" width="9.109375" customWidth="1"/>
    <col min="8" max="8" width="9.33203125" customWidth="1"/>
  </cols>
  <sheetData>
    <row r="1" spans="1:9" ht="31.5" hidden="1" customHeight="1">
      <c r="A1" s="776" t="s">
        <v>516</v>
      </c>
      <c r="B1" s="776"/>
      <c r="C1" s="776"/>
      <c r="D1" s="776"/>
      <c r="E1" s="776"/>
      <c r="F1" s="776"/>
      <c r="G1" s="776"/>
      <c r="H1" s="776"/>
    </row>
    <row r="2" spans="1:9" ht="80.25" hidden="1" customHeight="1">
      <c r="A2" s="772" t="s">
        <v>517</v>
      </c>
      <c r="B2" s="772"/>
      <c r="C2" s="772"/>
      <c r="D2" s="772"/>
      <c r="E2" s="772"/>
      <c r="F2" s="772"/>
      <c r="G2" s="772"/>
      <c r="H2" s="772"/>
    </row>
    <row r="3" spans="1:9" ht="63.75" hidden="1" customHeight="1">
      <c r="A3" s="781" t="s">
        <v>518</v>
      </c>
      <c r="B3" s="781"/>
      <c r="C3" s="781"/>
      <c r="D3" s="781"/>
      <c r="E3" s="781"/>
      <c r="F3" s="781"/>
      <c r="G3" s="781"/>
      <c r="H3" s="781"/>
    </row>
    <row r="4" spans="1:9" ht="58.5" hidden="1" customHeight="1">
      <c r="A4" s="781" t="s">
        <v>519</v>
      </c>
      <c r="B4" s="781"/>
      <c r="C4" s="781"/>
      <c r="D4" s="781"/>
      <c r="E4" s="781"/>
      <c r="F4" s="781"/>
      <c r="G4" s="781"/>
      <c r="H4" s="781"/>
    </row>
    <row r="5" spans="1:9" ht="47.25" hidden="1" customHeight="1">
      <c r="A5" s="782" t="s">
        <v>520</v>
      </c>
      <c r="B5" s="782"/>
      <c r="C5" s="782"/>
      <c r="D5" s="782"/>
      <c r="E5" s="782"/>
      <c r="F5" s="782"/>
      <c r="G5" s="782"/>
      <c r="H5" s="782"/>
    </row>
    <row r="6" spans="1:9" ht="84" hidden="1" customHeight="1">
      <c r="A6" s="781" t="s">
        <v>521</v>
      </c>
      <c r="B6" s="781"/>
      <c r="C6" s="781"/>
      <c r="D6" s="781"/>
      <c r="E6" s="781"/>
      <c r="F6" s="781"/>
      <c r="G6" s="781"/>
      <c r="H6" s="781"/>
      <c r="I6" s="352"/>
    </row>
    <row r="7" spans="1:9" ht="65.25" hidden="1" customHeight="1">
      <c r="A7" s="781" t="s">
        <v>522</v>
      </c>
      <c r="B7" s="781"/>
      <c r="C7" s="781"/>
      <c r="D7" s="781"/>
      <c r="E7" s="781"/>
      <c r="F7" s="781"/>
      <c r="G7" s="781"/>
      <c r="H7" s="781"/>
    </row>
    <row r="8" spans="1:9" ht="47.25" hidden="1" customHeight="1">
      <c r="A8" s="782" t="s">
        <v>523</v>
      </c>
      <c r="B8" s="782"/>
      <c r="C8" s="782"/>
      <c r="D8" s="782"/>
      <c r="E8" s="782"/>
      <c r="F8" s="782"/>
      <c r="G8" s="782"/>
      <c r="H8" s="782"/>
    </row>
    <row r="9" spans="1:9" ht="69.75" hidden="1" customHeight="1">
      <c r="A9" s="781" t="s">
        <v>524</v>
      </c>
      <c r="B9" s="781"/>
      <c r="C9" s="781"/>
      <c r="D9" s="781"/>
      <c r="E9" s="781"/>
      <c r="F9" s="781"/>
      <c r="G9" s="781"/>
      <c r="H9" s="781"/>
    </row>
    <row r="10" spans="1:9" ht="35.25" hidden="1" customHeight="1">
      <c r="A10" s="781" t="s">
        <v>525</v>
      </c>
      <c r="B10" s="781"/>
      <c r="C10" s="781"/>
      <c r="D10" s="781"/>
      <c r="E10" s="781"/>
      <c r="F10" s="781"/>
      <c r="G10" s="781"/>
      <c r="H10" s="781"/>
    </row>
    <row r="11" spans="1:9" ht="15" customHeight="1">
      <c r="A11" s="379"/>
      <c r="B11" s="379"/>
      <c r="C11" s="379"/>
      <c r="D11" s="379"/>
      <c r="E11" s="379"/>
      <c r="F11" s="379"/>
      <c r="G11" s="379"/>
      <c r="H11" s="380" t="s">
        <v>342</v>
      </c>
    </row>
    <row r="12" spans="1:9" ht="15" customHeight="1">
      <c r="A12" s="774" t="s">
        <v>599</v>
      </c>
      <c r="B12" s="774"/>
      <c r="C12" s="774"/>
      <c r="D12" s="774"/>
      <c r="E12" s="774"/>
      <c r="F12" s="774"/>
      <c r="G12" s="774"/>
      <c r="H12" s="774"/>
    </row>
    <row r="13" spans="1:9" ht="15" customHeight="1">
      <c r="A13" s="381"/>
      <c r="B13" s="381"/>
      <c r="C13" s="381"/>
      <c r="D13" s="381"/>
      <c r="E13" s="381"/>
      <c r="F13" s="381"/>
      <c r="G13" s="381"/>
      <c r="H13" s="382" t="s">
        <v>447</v>
      </c>
    </row>
    <row r="14" spans="1:9" ht="16.5" customHeight="1">
      <c r="A14" s="777" t="s">
        <v>526</v>
      </c>
      <c r="B14" s="777" t="s">
        <v>641</v>
      </c>
      <c r="C14" s="777" t="s">
        <v>642</v>
      </c>
      <c r="D14" s="777" t="s">
        <v>643</v>
      </c>
      <c r="E14" s="777" t="s">
        <v>527</v>
      </c>
      <c r="F14" s="777"/>
      <c r="G14" s="777"/>
      <c r="H14" s="777"/>
    </row>
    <row r="15" spans="1:9" ht="12.75" customHeight="1">
      <c r="A15" s="777"/>
      <c r="B15" s="777"/>
      <c r="C15" s="777"/>
      <c r="D15" s="777"/>
      <c r="E15" s="778" t="s">
        <v>613</v>
      </c>
      <c r="F15" s="778"/>
      <c r="G15" s="777" t="s">
        <v>612</v>
      </c>
      <c r="H15" s="777"/>
    </row>
    <row r="16" spans="1:9" ht="12.75" customHeight="1">
      <c r="A16" s="777"/>
      <c r="B16" s="777"/>
      <c r="C16" s="777"/>
      <c r="D16" s="777"/>
      <c r="E16" s="778"/>
      <c r="F16" s="778"/>
      <c r="G16" s="777"/>
      <c r="H16" s="777"/>
    </row>
    <row r="17" spans="1:9" ht="7.5" customHeight="1">
      <c r="A17" s="777"/>
      <c r="B17" s="777"/>
      <c r="C17" s="777"/>
      <c r="D17" s="777"/>
      <c r="E17" s="778"/>
      <c r="F17" s="778"/>
      <c r="G17" s="777"/>
      <c r="H17" s="777"/>
    </row>
    <row r="18" spans="1:9" ht="21.75" customHeight="1">
      <c r="A18" s="777"/>
      <c r="B18" s="777"/>
      <c r="C18" s="777"/>
      <c r="D18" s="777"/>
      <c r="E18" s="353" t="s">
        <v>528</v>
      </c>
      <c r="F18" s="353" t="s">
        <v>529</v>
      </c>
      <c r="G18" s="353" t="s">
        <v>528</v>
      </c>
      <c r="H18" s="353" t="s">
        <v>529</v>
      </c>
    </row>
    <row r="19" spans="1:9" ht="31.5" customHeight="1">
      <c r="A19" s="354" t="s">
        <v>530</v>
      </c>
      <c r="B19" s="355">
        <f>SUM(B32:B45)</f>
        <v>123737</v>
      </c>
      <c r="C19" s="355">
        <f t="shared" ref="C19:D19" si="0">SUM(C32:C45)</f>
        <v>141916</v>
      </c>
      <c r="D19" s="355">
        <f t="shared" si="0"/>
        <v>144934</v>
      </c>
      <c r="E19" s="356">
        <f>D19-B19</f>
        <v>21197</v>
      </c>
      <c r="F19" s="357">
        <f>E19/B19*100</f>
        <v>17.130688476365194</v>
      </c>
      <c r="G19" s="356">
        <f>D19-C19</f>
        <v>3018</v>
      </c>
      <c r="H19" s="357">
        <f>G19/C19*100</f>
        <v>2.1266101073874686</v>
      </c>
      <c r="I19" s="358"/>
    </row>
    <row r="20" spans="1:9" ht="35.25" customHeight="1">
      <c r="A20" s="359" t="str">
        <f>'6.1. Інша інфо_1'!A34</f>
        <v>Вивезення твердих побутових відходів</v>
      </c>
      <c r="B20" s="501">
        <v>81173</v>
      </c>
      <c r="C20" s="360">
        <f>'6.1. Інша інфо_1'!D34</f>
        <v>92129</v>
      </c>
      <c r="D20" s="360">
        <f>'6.1. Інша інфо_1'!G34</f>
        <v>93941</v>
      </c>
      <c r="E20" s="361">
        <f t="shared" ref="E20:E45" si="1">D20-B20</f>
        <v>12768</v>
      </c>
      <c r="F20" s="362">
        <f t="shared" ref="F20:F45" si="2">E20/B20*100</f>
        <v>15.729368139652347</v>
      </c>
      <c r="G20" s="361">
        <f t="shared" ref="G20:G45" si="3">D20-C20</f>
        <v>1812</v>
      </c>
      <c r="H20" s="362">
        <f t="shared" ref="H20:H45" si="4">G20/C20*100</f>
        <v>1.9668074113471328</v>
      </c>
    </row>
    <row r="21" spans="1:9" ht="33.75" customHeight="1">
      <c r="A21" s="359" t="str">
        <f>'6.1. Інша інфо_1'!A35</f>
        <v>Вивезення великогабаритних побутових відходів</v>
      </c>
      <c r="B21" s="501">
        <v>8060</v>
      </c>
      <c r="C21" s="360">
        <f>'6.1. Інша інфо_1'!D35</f>
        <v>8327</v>
      </c>
      <c r="D21" s="360">
        <f>'6.1. Інша інфо_1'!G35</f>
        <v>8360</v>
      </c>
      <c r="E21" s="361">
        <f t="shared" si="1"/>
        <v>300</v>
      </c>
      <c r="F21" s="362">
        <f t="shared" si="2"/>
        <v>3.7220843672456572</v>
      </c>
      <c r="G21" s="361">
        <f t="shared" si="3"/>
        <v>33</v>
      </c>
      <c r="H21" s="362">
        <f t="shared" si="4"/>
        <v>0.39630118890356669</v>
      </c>
    </row>
    <row r="22" spans="1:9" ht="33.75" customHeight="1">
      <c r="A22" s="359" t="str">
        <f>'6.1. Інша інфо_1'!A36</f>
        <v>Захоронення побутових відходів</v>
      </c>
      <c r="B22" s="501">
        <v>25094</v>
      </c>
      <c r="C22" s="360">
        <f>'6.1. Інша інфо_1'!D36</f>
        <v>31341</v>
      </c>
      <c r="D22" s="360">
        <f>'6.1. Інша інфо_1'!G36</f>
        <v>31997</v>
      </c>
      <c r="E22" s="361">
        <f t="shared" si="1"/>
        <v>6903</v>
      </c>
      <c r="F22" s="362">
        <f t="shared" si="2"/>
        <v>27.508567785127919</v>
      </c>
      <c r="G22" s="361">
        <f t="shared" si="3"/>
        <v>656</v>
      </c>
      <c r="H22" s="362">
        <f t="shared" si="4"/>
        <v>2.0931048785935356</v>
      </c>
    </row>
    <row r="23" spans="1:9" ht="20.25" customHeight="1">
      <c r="A23" s="359" t="str">
        <f>'6.1. Інша інфо_1'!A37</f>
        <v>Благоустрій</v>
      </c>
      <c r="B23" s="501">
        <v>5749</v>
      </c>
      <c r="C23" s="360">
        <f>'6.1. Інша інфо_1'!D37</f>
        <v>5749</v>
      </c>
      <c r="D23" s="360">
        <f>'6.1. Інша інфо_1'!G37</f>
        <v>5749</v>
      </c>
      <c r="E23" s="361">
        <f t="shared" si="1"/>
        <v>0</v>
      </c>
      <c r="F23" s="362">
        <f t="shared" si="2"/>
        <v>0</v>
      </c>
      <c r="G23" s="361">
        <f t="shared" si="3"/>
        <v>0</v>
      </c>
      <c r="H23" s="362">
        <f t="shared" si="4"/>
        <v>0</v>
      </c>
    </row>
    <row r="24" spans="1:9" ht="20.25" customHeight="1">
      <c r="A24" s="359" t="str">
        <f>'6.1. Інша інфо_1'!A38</f>
        <v>Комунальні послуги</v>
      </c>
      <c r="B24" s="501">
        <v>87</v>
      </c>
      <c r="C24" s="360">
        <f>'6.1. Інша інфо_1'!D38</f>
        <v>75</v>
      </c>
      <c r="D24" s="360">
        <f>'6.1. Інша інфо_1'!G38</f>
        <v>80</v>
      </c>
      <c r="E24" s="361">
        <f t="shared" si="1"/>
        <v>-7</v>
      </c>
      <c r="F24" s="362">
        <f t="shared" si="2"/>
        <v>-8.0459770114942533</v>
      </c>
      <c r="G24" s="361">
        <f t="shared" si="3"/>
        <v>5</v>
      </c>
      <c r="H24" s="362">
        <f t="shared" si="4"/>
        <v>6.666666666666667</v>
      </c>
    </row>
    <row r="25" spans="1:9" ht="24.75" customHeight="1">
      <c r="A25" s="359" t="s">
        <v>676</v>
      </c>
      <c r="B25" s="501">
        <f>B26+B27</f>
        <v>1196</v>
      </c>
      <c r="C25" s="501">
        <f t="shared" ref="C25:D25" si="5">C26+C27</f>
        <v>2302</v>
      </c>
      <c r="D25" s="501">
        <f t="shared" si="5"/>
        <v>2511</v>
      </c>
      <c r="E25" s="361">
        <f t="shared" si="1"/>
        <v>1315</v>
      </c>
      <c r="F25" s="362">
        <f t="shared" si="2"/>
        <v>109.94983277591975</v>
      </c>
      <c r="G25" s="361">
        <f t="shared" si="3"/>
        <v>209</v>
      </c>
      <c r="H25" s="362">
        <f t="shared" si="4"/>
        <v>9.0790616854908777</v>
      </c>
    </row>
    <row r="26" spans="1:9" ht="28.5" customHeight="1">
      <c r="A26" s="521" t="s">
        <v>592</v>
      </c>
      <c r="B26" s="522">
        <v>577</v>
      </c>
      <c r="C26" s="523">
        <f>'6.1. Інша інфо_1'!D39</f>
        <v>1237</v>
      </c>
      <c r="D26" s="523">
        <f>'6.1. Інша інфо_1'!G39</f>
        <v>1237</v>
      </c>
      <c r="E26" s="361">
        <f t="shared" si="1"/>
        <v>660</v>
      </c>
      <c r="F26" s="362">
        <f t="shared" si="2"/>
        <v>114.3847487001733</v>
      </c>
      <c r="G26" s="361">
        <f t="shared" si="3"/>
        <v>0</v>
      </c>
      <c r="H26" s="362">
        <f t="shared" si="4"/>
        <v>0</v>
      </c>
    </row>
    <row r="27" spans="1:9" s="520" customFormat="1" ht="19.5" customHeight="1">
      <c r="A27" s="524" t="s">
        <v>593</v>
      </c>
      <c r="B27" s="522">
        <v>619</v>
      </c>
      <c r="C27" s="523">
        <f>'6.1. Інша інфо_1'!D40</f>
        <v>1065</v>
      </c>
      <c r="D27" s="523">
        <f>'6.1. Інша інфо_1'!G40</f>
        <v>1274</v>
      </c>
      <c r="E27" s="361">
        <f t="shared" si="1"/>
        <v>655</v>
      </c>
      <c r="F27" s="362">
        <f t="shared" si="2"/>
        <v>105.81583198707594</v>
      </c>
      <c r="G27" s="361">
        <f t="shared" si="3"/>
        <v>209</v>
      </c>
      <c r="H27" s="362">
        <f t="shared" si="4"/>
        <v>19.624413145539908</v>
      </c>
    </row>
    <row r="28" spans="1:9" ht="20.25" customHeight="1">
      <c r="A28" s="359" t="str">
        <f>'6.1. Інша інфо_1'!A41</f>
        <v>Передача майнових прав</v>
      </c>
      <c r="B28" s="501">
        <v>864</v>
      </c>
      <c r="C28" s="360">
        <f>'6.1. Інша інфо_1'!D41</f>
        <v>57</v>
      </c>
      <c r="D28" s="360">
        <f>'6.1. Інша інфо_1'!G41</f>
        <v>57</v>
      </c>
      <c r="E28" s="361">
        <f t="shared" si="1"/>
        <v>-807</v>
      </c>
      <c r="F28" s="362">
        <f t="shared" si="2"/>
        <v>-93.402777777777786</v>
      </c>
      <c r="G28" s="361">
        <f t="shared" si="3"/>
        <v>0</v>
      </c>
      <c r="H28" s="362">
        <f t="shared" si="4"/>
        <v>0</v>
      </c>
    </row>
    <row r="29" spans="1:9" ht="20.25" customHeight="1">
      <c r="A29" s="359" t="str">
        <f>'6.1. Інша інфо_1'!A42</f>
        <v>Робота сортувальної лінії</v>
      </c>
      <c r="B29" s="501">
        <v>861</v>
      </c>
      <c r="C29" s="360">
        <f>'6.1. Інша інфо_1'!D42</f>
        <v>768</v>
      </c>
      <c r="D29" s="360">
        <f>'6.1. Інша інфо_1'!G42</f>
        <v>830</v>
      </c>
      <c r="E29" s="361">
        <f t="shared" si="1"/>
        <v>-31</v>
      </c>
      <c r="F29" s="362">
        <f t="shared" si="2"/>
        <v>-3.6004645760743323</v>
      </c>
      <c r="G29" s="361">
        <f t="shared" si="3"/>
        <v>62</v>
      </c>
      <c r="H29" s="362">
        <f t="shared" si="4"/>
        <v>8.0729166666666679</v>
      </c>
    </row>
    <row r="30" spans="1:9" ht="20.25" customHeight="1">
      <c r="A30" s="359" t="str">
        <f>'6.1. Інша інфо_1'!A43</f>
        <v>Продаж товару</v>
      </c>
      <c r="B30" s="501">
        <v>12</v>
      </c>
      <c r="C30" s="360">
        <f>'6.1. Інша інфо_1'!D43</f>
        <v>19</v>
      </c>
      <c r="D30" s="360">
        <f>'6.1. Інша інфо_1'!G43</f>
        <v>19</v>
      </c>
      <c r="E30" s="361">
        <f t="shared" si="1"/>
        <v>7</v>
      </c>
      <c r="F30" s="362">
        <f t="shared" si="2"/>
        <v>58.333333333333336</v>
      </c>
      <c r="G30" s="361">
        <f t="shared" si="3"/>
        <v>0</v>
      </c>
      <c r="H30" s="362">
        <f t="shared" si="4"/>
        <v>0</v>
      </c>
    </row>
    <row r="31" spans="1:9" ht="20.25" customHeight="1">
      <c r="A31" s="359" t="str">
        <f>'6.1. Інша інфо_1'!A44</f>
        <v>Інші види діяльності</v>
      </c>
      <c r="B31" s="501">
        <v>7</v>
      </c>
      <c r="C31" s="360">
        <f>'6.1. Інша інфо_1'!D44</f>
        <v>1</v>
      </c>
      <c r="D31" s="360">
        <f>'6.1. Інша інфо_1'!G44</f>
        <v>1</v>
      </c>
      <c r="E31" s="361">
        <f t="shared" si="1"/>
        <v>-6</v>
      </c>
      <c r="F31" s="362">
        <f t="shared" si="2"/>
        <v>-85.714285714285708</v>
      </c>
      <c r="G31" s="361">
        <f t="shared" si="3"/>
        <v>0</v>
      </c>
      <c r="H31" s="362">
        <f t="shared" si="4"/>
        <v>0</v>
      </c>
    </row>
    <row r="32" spans="1:9" ht="20.25" customHeight="1">
      <c r="A32" s="363" t="s">
        <v>640</v>
      </c>
      <c r="B32" s="372">
        <f>SUM(B20:B31)-B25</f>
        <v>123103</v>
      </c>
      <c r="C32" s="372">
        <f t="shared" ref="C32:D32" si="6">SUM(C20:C31)-C25</f>
        <v>140768</v>
      </c>
      <c r="D32" s="372">
        <f t="shared" si="6"/>
        <v>143545</v>
      </c>
      <c r="E32" s="356">
        <f t="shared" si="1"/>
        <v>20442</v>
      </c>
      <c r="F32" s="357">
        <f t="shared" si="2"/>
        <v>16.605606687083174</v>
      </c>
      <c r="G32" s="356">
        <f t="shared" si="3"/>
        <v>2777</v>
      </c>
      <c r="H32" s="357">
        <f t="shared" si="4"/>
        <v>1.9727494885201182</v>
      </c>
    </row>
    <row r="33" spans="1:8" ht="29.25" customHeight="1">
      <c r="A33" s="359" t="str">
        <f>'Розшифровка фінрезультати'!A46</f>
        <v>списання простроченої кредиторської заборгованості</v>
      </c>
      <c r="B33" s="360">
        <f>'Розшифровка фінрезультати'!C46</f>
        <v>0</v>
      </c>
      <c r="C33" s="360">
        <f>'Розшифровка фінрезультати'!D46</f>
        <v>0</v>
      </c>
      <c r="D33" s="360">
        <f>'Розшифровка фінрезультати'!E46</f>
        <v>0</v>
      </c>
      <c r="E33" s="361">
        <f t="shared" si="1"/>
        <v>0</v>
      </c>
      <c r="F33" s="362" t="e">
        <f t="shared" si="2"/>
        <v>#DIV/0!</v>
      </c>
      <c r="G33" s="361">
        <f t="shared" si="3"/>
        <v>0</v>
      </c>
      <c r="H33" s="362" t="e">
        <f t="shared" si="4"/>
        <v>#DIV/0!</v>
      </c>
    </row>
    <row r="34" spans="1:8" ht="30" customHeight="1">
      <c r="A34" s="359" t="str">
        <f>'Розшифровка фінрезультати'!A47</f>
        <v>коригування резерву сумнівних боргів</v>
      </c>
      <c r="B34" s="360">
        <f>'Розшифровка фінрезультати'!C47</f>
        <v>0</v>
      </c>
      <c r="C34" s="360">
        <f>'Розшифровка фінрезультати'!D47</f>
        <v>0</v>
      </c>
      <c r="D34" s="360">
        <f>'Розшифровка фінрезультати'!E47</f>
        <v>0</v>
      </c>
      <c r="E34" s="361">
        <f t="shared" si="1"/>
        <v>0</v>
      </c>
      <c r="F34" s="362" t="e">
        <f t="shared" si="2"/>
        <v>#DIV/0!</v>
      </c>
      <c r="G34" s="361">
        <f t="shared" si="3"/>
        <v>0</v>
      </c>
      <c r="H34" s="362" t="e">
        <f t="shared" si="4"/>
        <v>#DIV/0!</v>
      </c>
    </row>
    <row r="35" spans="1:8" ht="30" customHeight="1">
      <c r="A35" s="359" t="str">
        <f>'Розшифровка фінрезультати'!A48</f>
        <v>реалізація інших оборотних активів</v>
      </c>
      <c r="B35" s="360">
        <f>'Розшифровка фінрезультати'!C48</f>
        <v>2</v>
      </c>
      <c r="C35" s="360">
        <f>'Розшифровка фінрезультати'!D48</f>
        <v>0</v>
      </c>
      <c r="D35" s="360">
        <f>'Розшифровка фінрезультати'!E48</f>
        <v>2</v>
      </c>
      <c r="E35" s="361">
        <f t="shared" si="1"/>
        <v>0</v>
      </c>
      <c r="F35" s="362">
        <f t="shared" si="2"/>
        <v>0</v>
      </c>
      <c r="G35" s="361">
        <f t="shared" si="3"/>
        <v>2</v>
      </c>
      <c r="H35" s="362" t="e">
        <f t="shared" si="4"/>
        <v>#DIV/0!</v>
      </c>
    </row>
    <row r="36" spans="1:8" ht="30.75" customHeight="1">
      <c r="A36" s="359" t="str">
        <f>'Розшифровка фінрезультати'!A49</f>
        <v>списання зносу після вибуття основного засобу</v>
      </c>
      <c r="B36" s="360">
        <f>'Розшифровка фінрезультати'!C49</f>
        <v>0</v>
      </c>
      <c r="C36" s="360">
        <f>'Розшифровка фінрезультати'!D49</f>
        <v>0</v>
      </c>
      <c r="D36" s="360">
        <f>'Розшифровка фінрезультати'!E49</f>
        <v>0</v>
      </c>
      <c r="E36" s="361">
        <f t="shared" si="1"/>
        <v>0</v>
      </c>
      <c r="F36" s="362" t="e">
        <f t="shared" si="2"/>
        <v>#DIV/0!</v>
      </c>
      <c r="G36" s="361">
        <f t="shared" si="3"/>
        <v>0</v>
      </c>
      <c r="H36" s="362" t="e">
        <f t="shared" si="4"/>
        <v>#DIV/0!</v>
      </c>
    </row>
    <row r="37" spans="1:8" ht="21" customHeight="1">
      <c r="A37" s="359" t="str">
        <f>'Розшифровка фінрезультати'!A50</f>
        <v>страхове відшкодування</v>
      </c>
      <c r="B37" s="360">
        <f>'Розшифровка фінрезультати'!C50</f>
        <v>0</v>
      </c>
      <c r="C37" s="360">
        <f>'Розшифровка фінрезультати'!D50</f>
        <v>0</v>
      </c>
      <c r="D37" s="360">
        <f>'Розшифровка фінрезультати'!E50</f>
        <v>0</v>
      </c>
      <c r="E37" s="361">
        <f t="shared" si="1"/>
        <v>0</v>
      </c>
      <c r="F37" s="362" t="e">
        <f t="shared" si="2"/>
        <v>#DIV/0!</v>
      </c>
      <c r="G37" s="361">
        <f t="shared" si="3"/>
        <v>0</v>
      </c>
      <c r="H37" s="362" t="e">
        <f t="shared" si="4"/>
        <v>#DIV/0!</v>
      </c>
    </row>
    <row r="38" spans="1:8" ht="30" customHeight="1">
      <c r="A38" s="359" t="str">
        <f>'Розшифровка фінрезультати'!A51</f>
        <v>відсотки банку за залишками коштів на поточних рахунках</v>
      </c>
      <c r="B38" s="360">
        <f>'Розшифровка фінрезультати'!C51</f>
        <v>0</v>
      </c>
      <c r="C38" s="360">
        <f>'Розшифровка фінрезультати'!D51</f>
        <v>0</v>
      </c>
      <c r="D38" s="360">
        <f>'Розшифровка фінрезультати'!E51</f>
        <v>227</v>
      </c>
      <c r="E38" s="361">
        <f t="shared" si="1"/>
        <v>227</v>
      </c>
      <c r="F38" s="362" t="e">
        <f t="shared" si="2"/>
        <v>#DIV/0!</v>
      </c>
      <c r="G38" s="361">
        <f t="shared" si="3"/>
        <v>227</v>
      </c>
      <c r="H38" s="362" t="e">
        <f t="shared" si="4"/>
        <v>#DIV/0!</v>
      </c>
    </row>
    <row r="39" spans="1:8" ht="31.5" customHeight="1">
      <c r="A39" s="359" t="str">
        <f>'Розшифровка фінрезультати'!A52</f>
        <v>коригування податку на додану вартість (ПДВ)</v>
      </c>
      <c r="B39" s="360">
        <f>'Розшифровка фінрезультати'!C52</f>
        <v>1</v>
      </c>
      <c r="C39" s="360">
        <f>'Розшифровка фінрезультати'!D52</f>
        <v>0</v>
      </c>
      <c r="D39" s="360">
        <f>'Розшифровка фінрезультати'!E52</f>
        <v>2</v>
      </c>
      <c r="E39" s="361">
        <f t="shared" si="1"/>
        <v>1</v>
      </c>
      <c r="F39" s="362">
        <f t="shared" si="2"/>
        <v>100</v>
      </c>
      <c r="G39" s="361">
        <f t="shared" si="3"/>
        <v>2</v>
      </c>
      <c r="H39" s="362" t="e">
        <f t="shared" si="4"/>
        <v>#DIV/0!</v>
      </c>
    </row>
    <row r="40" spans="1:8" ht="30" customHeight="1">
      <c r="A40" s="359" t="str">
        <f>'Розшифровка фінрезультати'!A53</f>
        <v>стягнення судового збору на користь підприємства</v>
      </c>
      <c r="B40" s="360">
        <f>'Розшифровка фінрезультати'!C53</f>
        <v>0</v>
      </c>
      <c r="C40" s="360">
        <f>'Розшифровка фінрезультати'!D53</f>
        <v>0</v>
      </c>
      <c r="D40" s="360">
        <f>'Розшифровка фінрезультати'!E53</f>
        <v>0</v>
      </c>
      <c r="E40" s="361">
        <f t="shared" si="1"/>
        <v>0</v>
      </c>
      <c r="F40" s="362" t="e">
        <f t="shared" si="2"/>
        <v>#DIV/0!</v>
      </c>
      <c r="G40" s="361">
        <f t="shared" si="3"/>
        <v>0</v>
      </c>
      <c r="H40" s="362" t="e">
        <f t="shared" si="4"/>
        <v>#DIV/0!</v>
      </c>
    </row>
    <row r="41" spans="1:8" ht="31.5" customHeight="1">
      <c r="A41" s="359" t="str">
        <f>'Розшифровка фінрезультати'!A54</f>
        <v>фінансова підтримка (дотація) на покриття  збитків з бюджету</v>
      </c>
      <c r="B41" s="360">
        <f>'Розшифровка фінрезультати'!C54</f>
        <v>0</v>
      </c>
      <c r="C41" s="360">
        <f>'Розшифровка фінрезультати'!D54</f>
        <v>0</v>
      </c>
      <c r="D41" s="360">
        <f>'Розшифровка фінрезультати'!E54</f>
        <v>0</v>
      </c>
      <c r="E41" s="361">
        <f t="shared" si="1"/>
        <v>0</v>
      </c>
      <c r="F41" s="362" t="e">
        <f t="shared" si="2"/>
        <v>#DIV/0!</v>
      </c>
      <c r="G41" s="361">
        <f t="shared" si="3"/>
        <v>0</v>
      </c>
      <c r="H41" s="362" t="e">
        <f t="shared" si="4"/>
        <v>#DIV/0!</v>
      </c>
    </row>
    <row r="42" spans="1:8" ht="26.25" customHeight="1">
      <c r="A42" s="502" t="str">
        <f>'Розшифровка фінрезультати'!A64</f>
        <v>безоплатно отримані сміттєвози</v>
      </c>
      <c r="B42" s="360">
        <f>'Розшифровка фінрезультати'!C64</f>
        <v>0</v>
      </c>
      <c r="C42" s="360">
        <f>'Розшифровка фінрезультати'!D64</f>
        <v>620</v>
      </c>
      <c r="D42" s="360">
        <f>'Розшифровка фінрезультати'!E64</f>
        <v>620</v>
      </c>
      <c r="E42" s="361">
        <f t="shared" si="1"/>
        <v>620</v>
      </c>
      <c r="F42" s="362" t="e">
        <f t="shared" si="2"/>
        <v>#DIV/0!</v>
      </c>
      <c r="G42" s="361">
        <f t="shared" si="3"/>
        <v>0</v>
      </c>
      <c r="H42" s="362">
        <f t="shared" si="4"/>
        <v>0</v>
      </c>
    </row>
    <row r="43" spans="1:8" ht="30.75" customHeight="1">
      <c r="A43" s="502" t="str">
        <f>'Розшифровка фінрезультати'!A65</f>
        <v>безоплатно отримана лінія електропередач</v>
      </c>
      <c r="B43" s="360">
        <f>'Розшифровка фінрезультати'!C65</f>
        <v>103</v>
      </c>
      <c r="C43" s="360">
        <f>'Розшифровка фінрезультати'!D65</f>
        <v>0</v>
      </c>
      <c r="D43" s="360">
        <f>'Розшифровка фінрезультати'!E65</f>
        <v>0</v>
      </c>
      <c r="E43" s="361">
        <f t="shared" si="1"/>
        <v>-103</v>
      </c>
      <c r="F43" s="362">
        <f t="shared" si="2"/>
        <v>-100</v>
      </c>
      <c r="G43" s="361">
        <f t="shared" si="3"/>
        <v>0</v>
      </c>
      <c r="H43" s="362" t="e">
        <f t="shared" si="4"/>
        <v>#DIV/0!</v>
      </c>
    </row>
    <row r="44" spans="1:8" ht="32.25" customHeight="1">
      <c r="A44" s="502" t="str">
        <f>'Розшифровка фінрезультати'!A66</f>
        <v>амортизація основних засобів прийнятих в господарське відання</v>
      </c>
      <c r="B44" s="360">
        <f>'Розшифровка фінрезультати'!C66</f>
        <v>528</v>
      </c>
      <c r="C44" s="360">
        <f>'Розшифровка фінрезультати'!D66</f>
        <v>528</v>
      </c>
      <c r="D44" s="360">
        <f>'Розшифровка фінрезультати'!E66</f>
        <v>528</v>
      </c>
      <c r="E44" s="361">
        <f t="shared" si="1"/>
        <v>0</v>
      </c>
      <c r="F44" s="362">
        <f t="shared" si="2"/>
        <v>0</v>
      </c>
      <c r="G44" s="361">
        <f t="shared" si="3"/>
        <v>0</v>
      </c>
      <c r="H44" s="362">
        <f t="shared" si="4"/>
        <v>0</v>
      </c>
    </row>
    <row r="45" spans="1:8" ht="32.25" customHeight="1">
      <c r="A45" s="502" t="str">
        <f>'Розшифровка фінрезультати'!A67</f>
        <v>амортизація основних засобів безоплатно отриманих</v>
      </c>
      <c r="B45" s="360">
        <f>'Розшифровка фінрезультати'!C67</f>
        <v>0</v>
      </c>
      <c r="C45" s="360">
        <f>'Розшифровка фінрезультати'!D67</f>
        <v>0</v>
      </c>
      <c r="D45" s="360">
        <f>'Розшифровка фінрезультати'!E67</f>
        <v>10</v>
      </c>
      <c r="E45" s="361">
        <f t="shared" si="1"/>
        <v>10</v>
      </c>
      <c r="F45" s="362" t="e">
        <f t="shared" si="2"/>
        <v>#DIV/0!</v>
      </c>
      <c r="G45" s="361">
        <f t="shared" si="3"/>
        <v>10</v>
      </c>
      <c r="H45" s="362" t="e">
        <f t="shared" si="4"/>
        <v>#DIV/0!</v>
      </c>
    </row>
    <row r="46" spans="1:8" ht="15" customHeight="1">
      <c r="A46" s="383"/>
      <c r="B46" s="383"/>
      <c r="C46" s="383"/>
      <c r="D46" s="383"/>
      <c r="E46" s="384"/>
      <c r="F46" s="384"/>
      <c r="G46" s="384"/>
      <c r="H46" s="384"/>
    </row>
    <row r="47" spans="1:8" ht="15" customHeight="1">
      <c r="A47" s="379"/>
      <c r="B47" s="379"/>
      <c r="C47" s="379"/>
      <c r="D47" s="379"/>
      <c r="E47" s="379"/>
      <c r="F47" s="379"/>
      <c r="G47" s="379"/>
      <c r="H47" s="379"/>
    </row>
    <row r="48" spans="1:8" ht="29.25" customHeight="1">
      <c r="A48" s="379"/>
      <c r="B48" s="379"/>
      <c r="C48" s="379"/>
      <c r="D48" s="379"/>
      <c r="E48" s="379"/>
      <c r="F48" s="379"/>
      <c r="G48" s="379"/>
      <c r="H48" s="382" t="s">
        <v>343</v>
      </c>
    </row>
    <row r="49" spans="1:14" ht="15" customHeight="1">
      <c r="A49" s="780" t="s">
        <v>556</v>
      </c>
      <c r="B49" s="780"/>
      <c r="C49" s="780"/>
      <c r="D49" s="780"/>
      <c r="E49" s="780"/>
      <c r="F49" s="780"/>
      <c r="G49" s="780"/>
      <c r="H49" s="780"/>
    </row>
    <row r="50" spans="1:14" ht="15" customHeight="1">
      <c r="A50" s="379"/>
      <c r="B50" s="379"/>
      <c r="C50" s="379"/>
      <c r="D50" s="379"/>
      <c r="E50" s="379"/>
      <c r="F50" s="379"/>
      <c r="G50" s="379"/>
      <c r="H50" s="382" t="s">
        <v>447</v>
      </c>
    </row>
    <row r="51" spans="1:14" ht="16.5" customHeight="1">
      <c r="A51" s="777" t="s">
        <v>526</v>
      </c>
      <c r="B51" s="777" t="s">
        <v>641</v>
      </c>
      <c r="C51" s="777" t="s">
        <v>642</v>
      </c>
      <c r="D51" s="777" t="s">
        <v>643</v>
      </c>
      <c r="E51" s="777" t="s">
        <v>527</v>
      </c>
      <c r="F51" s="777"/>
      <c r="G51" s="777"/>
      <c r="H51" s="777"/>
    </row>
    <row r="52" spans="1:14" ht="12.75" customHeight="1">
      <c r="A52" s="777"/>
      <c r="B52" s="777"/>
      <c r="C52" s="777"/>
      <c r="D52" s="777"/>
      <c r="E52" s="778" t="s">
        <v>613</v>
      </c>
      <c r="F52" s="778"/>
      <c r="G52" s="777" t="s">
        <v>612</v>
      </c>
      <c r="H52" s="777"/>
    </row>
    <row r="53" spans="1:14" ht="12.75" customHeight="1">
      <c r="A53" s="777"/>
      <c r="B53" s="777"/>
      <c r="C53" s="777"/>
      <c r="D53" s="777"/>
      <c r="E53" s="778"/>
      <c r="F53" s="778"/>
      <c r="G53" s="777"/>
      <c r="H53" s="777"/>
    </row>
    <row r="54" spans="1:14" ht="9" customHeight="1">
      <c r="A54" s="777"/>
      <c r="B54" s="777"/>
      <c r="C54" s="777"/>
      <c r="D54" s="777"/>
      <c r="E54" s="778"/>
      <c r="F54" s="778"/>
      <c r="G54" s="777"/>
      <c r="H54" s="777"/>
    </row>
    <row r="55" spans="1:14" ht="15.6">
      <c r="A55" s="777"/>
      <c r="B55" s="777"/>
      <c r="C55" s="777"/>
      <c r="D55" s="777"/>
      <c r="E55" s="353" t="s">
        <v>528</v>
      </c>
      <c r="F55" s="353" t="s">
        <v>529</v>
      </c>
      <c r="G55" s="353" t="s">
        <v>528</v>
      </c>
      <c r="H55" s="353" t="s">
        <v>529</v>
      </c>
    </row>
    <row r="56" spans="1:14" ht="31.5" customHeight="1">
      <c r="A56" s="363" t="s">
        <v>531</v>
      </c>
      <c r="B56" s="364">
        <f>SUM(B57:B61)</f>
        <v>-115744</v>
      </c>
      <c r="C56" s="364">
        <f>SUM(C57:C62)</f>
        <v>-124331</v>
      </c>
      <c r="D56" s="364">
        <f>SUM(D57:D62)</f>
        <v>-130896</v>
      </c>
      <c r="E56" s="356">
        <f>- (D56-B56)</f>
        <v>15152</v>
      </c>
      <c r="F56" s="357">
        <f>-E56/B56*100</f>
        <v>13.090959358584461</v>
      </c>
      <c r="G56" s="356">
        <f>-(D56-C56)</f>
        <v>6565</v>
      </c>
      <c r="H56" s="357">
        <f>-G56/C56*100</f>
        <v>5.2802599512591391</v>
      </c>
    </row>
    <row r="57" spans="1:14" ht="47.25" customHeight="1">
      <c r="A57" s="359" t="s">
        <v>110</v>
      </c>
      <c r="B57" s="365">
        <f>'I. Фін результат'!C9</f>
        <v>-104973</v>
      </c>
      <c r="C57" s="365">
        <f>'I. Фін результат'!E9</f>
        <v>-110368</v>
      </c>
      <c r="D57" s="365">
        <f>'I. Фін результат'!F9</f>
        <v>-115948</v>
      </c>
      <c r="E57" s="361">
        <f t="shared" ref="E57:E62" si="7">- (D57-B57)</f>
        <v>10975</v>
      </c>
      <c r="F57" s="362">
        <f t="shared" ref="F57:F62" si="8">-E57/B57*100</f>
        <v>10.455069398797786</v>
      </c>
      <c r="G57" s="361">
        <f t="shared" ref="G57:G62" si="9">-(D57-C57)</f>
        <v>5580</v>
      </c>
      <c r="H57" s="362">
        <f t="shared" ref="H57:H62" si="10">-G57/C57*100</f>
        <v>5.0558132792113657</v>
      </c>
    </row>
    <row r="58" spans="1:14" ht="20.25" customHeight="1">
      <c r="A58" s="359" t="s">
        <v>351</v>
      </c>
      <c r="B58" s="365">
        <f>'I. Фін результат'!C19</f>
        <v>-9062</v>
      </c>
      <c r="C58" s="365">
        <f>'I. Фін результат'!E19</f>
        <v>-11320</v>
      </c>
      <c r="D58" s="365">
        <f>'I. Фін результат'!F19</f>
        <v>-11836</v>
      </c>
      <c r="E58" s="361">
        <f t="shared" si="7"/>
        <v>2774</v>
      </c>
      <c r="F58" s="362">
        <f t="shared" si="8"/>
        <v>30.611344074155816</v>
      </c>
      <c r="G58" s="361">
        <f t="shared" si="9"/>
        <v>516</v>
      </c>
      <c r="H58" s="362">
        <f t="shared" si="10"/>
        <v>4.5583038869257946</v>
      </c>
    </row>
    <row r="59" spans="1:14" ht="20.25" customHeight="1">
      <c r="A59" s="359" t="s">
        <v>27</v>
      </c>
      <c r="B59" s="365">
        <f>'I. Фін результат'!C52</f>
        <v>-1000</v>
      </c>
      <c r="C59" s="365">
        <f>'I. Фін результат'!E52</f>
        <v>-36</v>
      </c>
      <c r="D59" s="365">
        <f>'I. Фін результат'!F52</f>
        <v>-39</v>
      </c>
      <c r="E59" s="361">
        <f t="shared" si="7"/>
        <v>-961</v>
      </c>
      <c r="F59" s="362">
        <f t="shared" si="8"/>
        <v>-96.1</v>
      </c>
      <c r="G59" s="361">
        <f t="shared" si="9"/>
        <v>3</v>
      </c>
      <c r="H59" s="362">
        <f t="shared" si="10"/>
        <v>8.3333333333333321</v>
      </c>
    </row>
    <row r="60" spans="1:14" ht="20.25" customHeight="1">
      <c r="A60" s="359" t="s">
        <v>191</v>
      </c>
      <c r="B60" s="365">
        <f>'I. Фін результат'!C63</f>
        <v>-609</v>
      </c>
      <c r="C60" s="365">
        <f>'I. Фін результат'!E63</f>
        <v>-496</v>
      </c>
      <c r="D60" s="365">
        <f>'I. Фін результат'!F63</f>
        <v>-610</v>
      </c>
      <c r="E60" s="361">
        <f t="shared" si="7"/>
        <v>1</v>
      </c>
      <c r="F60" s="362">
        <f t="shared" si="8"/>
        <v>0.16420361247947454</v>
      </c>
      <c r="G60" s="361">
        <f t="shared" si="9"/>
        <v>114</v>
      </c>
      <c r="H60" s="362">
        <f t="shared" si="10"/>
        <v>22.983870967741936</v>
      </c>
    </row>
    <row r="61" spans="1:14" ht="21" customHeight="1">
      <c r="A61" s="359" t="s">
        <v>354</v>
      </c>
      <c r="B61" s="365">
        <f>'I. Фін результат'!C67</f>
        <v>-100</v>
      </c>
      <c r="C61" s="365">
        <f>'I. Фін результат'!E67</f>
        <v>-36</v>
      </c>
      <c r="D61" s="365">
        <f>'I. Фін результат'!F67</f>
        <v>-9</v>
      </c>
      <c r="E61" s="361">
        <f t="shared" si="7"/>
        <v>-91</v>
      </c>
      <c r="F61" s="362">
        <f t="shared" si="8"/>
        <v>-91</v>
      </c>
      <c r="G61" s="361">
        <f t="shared" si="9"/>
        <v>-27</v>
      </c>
      <c r="H61" s="362">
        <f t="shared" si="10"/>
        <v>-75</v>
      </c>
    </row>
    <row r="62" spans="1:14" ht="21.75" customHeight="1">
      <c r="A62" s="359" t="s">
        <v>198</v>
      </c>
      <c r="B62" s="436">
        <v>0</v>
      </c>
      <c r="C62" s="436">
        <f>'I. Фін результат'!E71</f>
        <v>-2075</v>
      </c>
      <c r="D62" s="436">
        <f>'I. Фін результат'!F71</f>
        <v>-2454</v>
      </c>
      <c r="E62" s="361">
        <f t="shared" si="7"/>
        <v>2454</v>
      </c>
      <c r="F62" s="362" t="e">
        <f t="shared" si="8"/>
        <v>#DIV/0!</v>
      </c>
      <c r="G62" s="361">
        <f t="shared" si="9"/>
        <v>379</v>
      </c>
      <c r="H62" s="362">
        <f t="shared" si="10"/>
        <v>18.265060240963855</v>
      </c>
    </row>
    <row r="63" spans="1:14" ht="15" customHeight="1">
      <c r="A63" s="385"/>
      <c r="B63" s="379"/>
      <c r="C63" s="379"/>
      <c r="D63" s="379"/>
      <c r="E63" s="379"/>
      <c r="F63" s="379"/>
      <c r="G63" s="379"/>
      <c r="H63" s="382"/>
    </row>
    <row r="64" spans="1:14" ht="15" customHeight="1">
      <c r="A64" s="385"/>
      <c r="B64" s="379"/>
      <c r="C64" s="379"/>
      <c r="D64" s="379"/>
      <c r="E64" s="379"/>
      <c r="F64" s="379"/>
      <c r="G64" s="379"/>
      <c r="H64" s="382"/>
      <c r="N64" t="s">
        <v>361</v>
      </c>
    </row>
    <row r="65" spans="1:8" ht="15" customHeight="1">
      <c r="A65" s="379"/>
      <c r="B65" s="379"/>
      <c r="C65" s="379"/>
      <c r="D65" s="379"/>
      <c r="E65" s="379"/>
      <c r="F65" s="379"/>
      <c r="G65" s="379"/>
      <c r="H65" s="382" t="s">
        <v>344</v>
      </c>
    </row>
    <row r="66" spans="1:8" ht="31.5" customHeight="1">
      <c r="A66" s="779" t="s">
        <v>557</v>
      </c>
      <c r="B66" s="779"/>
      <c r="C66" s="779"/>
      <c r="D66" s="779"/>
      <c r="E66" s="779"/>
      <c r="F66" s="779"/>
      <c r="G66" s="779"/>
      <c r="H66" s="779"/>
    </row>
    <row r="67" spans="1:8" ht="15" customHeight="1">
      <c r="A67" s="379"/>
      <c r="B67" s="379"/>
      <c r="C67" s="379"/>
      <c r="D67" s="379"/>
      <c r="E67" s="379"/>
      <c r="F67" s="379"/>
      <c r="G67" s="379"/>
      <c r="H67" s="379"/>
    </row>
    <row r="68" spans="1:8" ht="16.5" customHeight="1">
      <c r="A68" s="777" t="s">
        <v>526</v>
      </c>
      <c r="B68" s="777" t="s">
        <v>641</v>
      </c>
      <c r="C68" s="777" t="s">
        <v>642</v>
      </c>
      <c r="D68" s="777" t="s">
        <v>643</v>
      </c>
      <c r="E68" s="777" t="s">
        <v>527</v>
      </c>
      <c r="F68" s="777"/>
      <c r="G68" s="777"/>
      <c r="H68" s="777"/>
    </row>
    <row r="69" spans="1:8" ht="12.75" customHeight="1">
      <c r="A69" s="777"/>
      <c r="B69" s="777"/>
      <c r="C69" s="777"/>
      <c r="D69" s="777"/>
      <c r="E69" s="778" t="s">
        <v>613</v>
      </c>
      <c r="F69" s="778"/>
      <c r="G69" s="777" t="s">
        <v>612</v>
      </c>
      <c r="H69" s="777"/>
    </row>
    <row r="70" spans="1:8" ht="12.75" customHeight="1">
      <c r="A70" s="777"/>
      <c r="B70" s="777"/>
      <c r="C70" s="777"/>
      <c r="D70" s="777"/>
      <c r="E70" s="778"/>
      <c r="F70" s="778"/>
      <c r="G70" s="777"/>
      <c r="H70" s="777"/>
    </row>
    <row r="71" spans="1:8" ht="9.75" customHeight="1">
      <c r="A71" s="777"/>
      <c r="B71" s="777"/>
      <c r="C71" s="777"/>
      <c r="D71" s="777"/>
      <c r="E71" s="778"/>
      <c r="F71" s="778"/>
      <c r="G71" s="777"/>
      <c r="H71" s="777"/>
    </row>
    <row r="72" spans="1:8" ht="19.5" customHeight="1">
      <c r="A72" s="777"/>
      <c r="B72" s="777"/>
      <c r="C72" s="777"/>
      <c r="D72" s="777"/>
      <c r="E72" s="353" t="s">
        <v>528</v>
      </c>
      <c r="F72" s="353" t="s">
        <v>529</v>
      </c>
      <c r="G72" s="353" t="s">
        <v>528</v>
      </c>
      <c r="H72" s="353" t="s">
        <v>529</v>
      </c>
    </row>
    <row r="73" spans="1:8" ht="36.75" customHeight="1">
      <c r="A73" s="363" t="s">
        <v>532</v>
      </c>
      <c r="B73" s="366">
        <f>B74+B75+B76</f>
        <v>213</v>
      </c>
      <c r="C73" s="366">
        <f>C74+C75+C76</f>
        <v>214</v>
      </c>
      <c r="D73" s="366">
        <f>D74+D75+D76</f>
        <v>209</v>
      </c>
      <c r="E73" s="356">
        <f t="shared" ref="E73" si="11">D73-B73</f>
        <v>-4</v>
      </c>
      <c r="F73" s="357">
        <f t="shared" ref="F73" si="12">E73/B73*100</f>
        <v>-1.8779342723004695</v>
      </c>
      <c r="G73" s="356">
        <f t="shared" ref="G73" si="13">D73-C73</f>
        <v>-5</v>
      </c>
      <c r="H73" s="357">
        <f t="shared" ref="H73" si="14">G73/C73*100</f>
        <v>-2.3364485981308412</v>
      </c>
    </row>
    <row r="74" spans="1:8" ht="21" customHeight="1">
      <c r="A74" s="359" t="s">
        <v>158</v>
      </c>
      <c r="B74" s="367">
        <f>'6.1. Інша інфо_1'!C11</f>
        <v>1</v>
      </c>
      <c r="C74" s="367">
        <f>'6.1. Інша інфо_1'!F11</f>
        <v>1</v>
      </c>
      <c r="D74" s="367">
        <f>'6.1. Інша інфо_1'!I11</f>
        <v>1</v>
      </c>
      <c r="E74" s="361">
        <f t="shared" ref="E74:E84" si="15">D74-B74</f>
        <v>0</v>
      </c>
      <c r="F74" s="362">
        <f t="shared" ref="F74:F84" si="16">E74/B74*100</f>
        <v>0</v>
      </c>
      <c r="G74" s="361">
        <f t="shared" ref="G74:G84" si="17">D74-C74</f>
        <v>0</v>
      </c>
      <c r="H74" s="362">
        <f t="shared" ref="H74:H84" si="18">G74/C74*100</f>
        <v>0</v>
      </c>
    </row>
    <row r="75" spans="1:8" ht="30" customHeight="1">
      <c r="A75" s="359" t="s">
        <v>157</v>
      </c>
      <c r="B75" s="367">
        <f>'6.1. Інша інфо_1'!C12</f>
        <v>40</v>
      </c>
      <c r="C75" s="367">
        <f>'6.1. Інша інфо_1'!F12</f>
        <v>40</v>
      </c>
      <c r="D75" s="367">
        <f>'6.1. Інша інфо_1'!I12</f>
        <v>40</v>
      </c>
      <c r="E75" s="361">
        <f t="shared" si="15"/>
        <v>0</v>
      </c>
      <c r="F75" s="362">
        <f t="shared" si="16"/>
        <v>0</v>
      </c>
      <c r="G75" s="361">
        <f t="shared" si="17"/>
        <v>0</v>
      </c>
      <c r="H75" s="362">
        <f t="shared" si="18"/>
        <v>0</v>
      </c>
    </row>
    <row r="76" spans="1:8" ht="20.25" customHeight="1">
      <c r="A76" s="359" t="s">
        <v>159</v>
      </c>
      <c r="B76" s="367">
        <f>'6.1. Інша інфо_1'!C13</f>
        <v>172</v>
      </c>
      <c r="C76" s="367">
        <f>'6.1. Інша інфо_1'!F13</f>
        <v>173</v>
      </c>
      <c r="D76" s="367">
        <f>'6.1. Інша інфо_1'!I13</f>
        <v>168</v>
      </c>
      <c r="E76" s="361">
        <f t="shared" si="15"/>
        <v>-4</v>
      </c>
      <c r="F76" s="362">
        <f t="shared" si="16"/>
        <v>-2.3255813953488373</v>
      </c>
      <c r="G76" s="361">
        <f t="shared" si="17"/>
        <v>-5</v>
      </c>
      <c r="H76" s="362">
        <f t="shared" si="18"/>
        <v>-2.8901734104046244</v>
      </c>
    </row>
    <row r="77" spans="1:8" ht="35.25" customHeight="1">
      <c r="A77" s="363" t="s">
        <v>533</v>
      </c>
      <c r="B77" s="366">
        <f>B78+B79+B80</f>
        <v>36722</v>
      </c>
      <c r="C77" s="366">
        <f>C78+C79+C80</f>
        <v>40092</v>
      </c>
      <c r="D77" s="366">
        <f t="shared" ref="D77" si="19">D78+D79+D80</f>
        <v>40688</v>
      </c>
      <c r="E77" s="356">
        <f t="shared" si="15"/>
        <v>3966</v>
      </c>
      <c r="F77" s="357">
        <f t="shared" si="16"/>
        <v>10.800065355917434</v>
      </c>
      <c r="G77" s="356">
        <f t="shared" si="17"/>
        <v>596</v>
      </c>
      <c r="H77" s="357">
        <f t="shared" si="18"/>
        <v>1.4865808640127705</v>
      </c>
    </row>
    <row r="78" spans="1:8" ht="21" customHeight="1">
      <c r="A78" s="359" t="s">
        <v>158</v>
      </c>
      <c r="B78" s="367">
        <f>'6.1. Інша інфо_1'!C19</f>
        <v>377</v>
      </c>
      <c r="C78" s="367">
        <f>'6.1. Інша інфо_1'!F19</f>
        <v>397</v>
      </c>
      <c r="D78" s="367">
        <f>'6.1. Інша інфо_1'!I19</f>
        <v>402</v>
      </c>
      <c r="E78" s="361">
        <f t="shared" si="15"/>
        <v>25</v>
      </c>
      <c r="F78" s="362">
        <f t="shared" si="16"/>
        <v>6.6312997347480112</v>
      </c>
      <c r="G78" s="361">
        <f t="shared" si="17"/>
        <v>5</v>
      </c>
      <c r="H78" s="362">
        <f t="shared" si="18"/>
        <v>1.2594458438287155</v>
      </c>
    </row>
    <row r="79" spans="1:8" ht="31.5" customHeight="1">
      <c r="A79" s="359" t="s">
        <v>157</v>
      </c>
      <c r="B79" s="367">
        <f>'6.1. Інша інфо_1'!C20</f>
        <v>9037</v>
      </c>
      <c r="C79" s="367">
        <f>'6.1. Інша інфо_1'!F20</f>
        <v>9875</v>
      </c>
      <c r="D79" s="367">
        <f>'6.1. Інша інфо_1'!I20</f>
        <v>11419</v>
      </c>
      <c r="E79" s="361">
        <f t="shared" si="15"/>
        <v>2382</v>
      </c>
      <c r="F79" s="362">
        <f t="shared" si="16"/>
        <v>26.358304747150601</v>
      </c>
      <c r="G79" s="361">
        <f t="shared" si="17"/>
        <v>1544</v>
      </c>
      <c r="H79" s="362">
        <f t="shared" si="18"/>
        <v>15.635443037974683</v>
      </c>
    </row>
    <row r="80" spans="1:8" ht="21" customHeight="1">
      <c r="A80" s="359" t="s">
        <v>159</v>
      </c>
      <c r="B80" s="367">
        <f>'6.1. Інша інфо_1'!C21</f>
        <v>27308</v>
      </c>
      <c r="C80" s="367">
        <f>'6.1. Інша інфо_1'!F21</f>
        <v>29820</v>
      </c>
      <c r="D80" s="367">
        <f>'6.1. Інша інфо_1'!I21</f>
        <v>28867</v>
      </c>
      <c r="E80" s="361">
        <f t="shared" si="15"/>
        <v>1559</v>
      </c>
      <c r="F80" s="362">
        <f t="shared" si="16"/>
        <v>5.7089497583125821</v>
      </c>
      <c r="G80" s="361">
        <f t="shared" si="17"/>
        <v>-953</v>
      </c>
      <c r="H80" s="362">
        <f t="shared" si="18"/>
        <v>-3.1958417169684776</v>
      </c>
    </row>
    <row r="81" spans="1:8" ht="69.75" customHeight="1">
      <c r="A81" s="363" t="s">
        <v>436</v>
      </c>
      <c r="B81" s="368">
        <f>'6.1. Інша інфо_1'!C22</f>
        <v>14367</v>
      </c>
      <c r="C81" s="368">
        <f>'6.1. Інша інфо_1'!F22</f>
        <v>15612</v>
      </c>
      <c r="D81" s="368">
        <f>'6.1. Інша інфо_1'!I22</f>
        <v>16223</v>
      </c>
      <c r="E81" s="356">
        <f t="shared" si="15"/>
        <v>1856</v>
      </c>
      <c r="F81" s="357">
        <f t="shared" si="16"/>
        <v>12.91849377044616</v>
      </c>
      <c r="G81" s="356">
        <f t="shared" si="17"/>
        <v>611</v>
      </c>
      <c r="H81" s="357">
        <f t="shared" si="18"/>
        <v>3.9136561619267227</v>
      </c>
    </row>
    <row r="82" spans="1:8" ht="19.5" customHeight="1">
      <c r="A82" s="359" t="s">
        <v>158</v>
      </c>
      <c r="B82" s="360">
        <f>'6.1. Інша інфо_1'!C23</f>
        <v>31417</v>
      </c>
      <c r="C82" s="360">
        <f>'6.1. Інша інфо_1'!F23</f>
        <v>33083</v>
      </c>
      <c r="D82" s="360">
        <f>'6.1. Інша інфо_1'!I23</f>
        <v>33500</v>
      </c>
      <c r="E82" s="361">
        <f t="shared" si="15"/>
        <v>2083</v>
      </c>
      <c r="F82" s="362">
        <f t="shared" si="16"/>
        <v>6.6301683801763378</v>
      </c>
      <c r="G82" s="361">
        <f t="shared" si="17"/>
        <v>417</v>
      </c>
      <c r="H82" s="362">
        <f t="shared" si="18"/>
        <v>1.26046610041411</v>
      </c>
    </row>
    <row r="83" spans="1:8" ht="32.25" customHeight="1">
      <c r="A83" s="359" t="s">
        <v>157</v>
      </c>
      <c r="B83" s="360">
        <f>'6.1. Інша інфо_1'!C24</f>
        <v>18827</v>
      </c>
      <c r="C83" s="360">
        <f>'6.1. Інша інфо_1'!F24</f>
        <v>20573</v>
      </c>
      <c r="D83" s="360">
        <f>'6.1. Інша інфо_1'!I24</f>
        <v>23790</v>
      </c>
      <c r="E83" s="361">
        <f t="shared" si="15"/>
        <v>4963</v>
      </c>
      <c r="F83" s="362">
        <f t="shared" si="16"/>
        <v>26.361077176395604</v>
      </c>
      <c r="G83" s="361">
        <f t="shared" si="17"/>
        <v>3217</v>
      </c>
      <c r="H83" s="362">
        <f t="shared" si="18"/>
        <v>15.636999951392601</v>
      </c>
    </row>
    <row r="84" spans="1:8" ht="17.25" customHeight="1">
      <c r="A84" s="359" t="s">
        <v>159</v>
      </c>
      <c r="B84" s="360">
        <f>'6.1. Інша інфо_1'!C25</f>
        <v>13231</v>
      </c>
      <c r="C84" s="360">
        <f>'6.1. Інша інфо_1'!F25</f>
        <v>14364</v>
      </c>
      <c r="D84" s="360">
        <f>'6.1. Інша інфо_1'!I25</f>
        <v>14319</v>
      </c>
      <c r="E84" s="361">
        <f t="shared" si="15"/>
        <v>1088</v>
      </c>
      <c r="F84" s="362">
        <f t="shared" si="16"/>
        <v>8.2231123875746359</v>
      </c>
      <c r="G84" s="361">
        <f t="shared" si="17"/>
        <v>-45</v>
      </c>
      <c r="H84" s="362">
        <f t="shared" si="18"/>
        <v>-0.31328320802005011</v>
      </c>
    </row>
    <row r="85" spans="1:8" ht="15" customHeight="1">
      <c r="A85" s="379"/>
      <c r="B85" s="379"/>
      <c r="C85" s="379"/>
      <c r="D85" s="379"/>
      <c r="E85" s="379"/>
      <c r="F85" s="379"/>
      <c r="G85" s="379"/>
      <c r="H85" s="379"/>
    </row>
    <row r="86" spans="1:8" ht="15" customHeight="1">
      <c r="A86" s="379"/>
      <c r="B86" s="379"/>
      <c r="C86" s="379"/>
      <c r="D86" s="379"/>
      <c r="E86" s="379"/>
      <c r="F86" s="379"/>
      <c r="G86" s="379"/>
      <c r="H86" s="379"/>
    </row>
    <row r="87" spans="1:8" ht="15" customHeight="1">
      <c r="A87" s="379"/>
      <c r="B87" s="379"/>
      <c r="C87" s="379"/>
      <c r="D87" s="379"/>
      <c r="E87" s="379"/>
      <c r="F87" s="379"/>
      <c r="G87" s="379"/>
      <c r="H87" s="379"/>
    </row>
    <row r="88" spans="1:8" ht="15" customHeight="1">
      <c r="A88" s="379"/>
      <c r="B88" s="379"/>
      <c r="C88" s="379"/>
      <c r="D88" s="379"/>
      <c r="E88" s="379"/>
      <c r="F88" s="379"/>
      <c r="G88" s="379"/>
      <c r="H88" s="379"/>
    </row>
    <row r="89" spans="1:8" ht="15" customHeight="1">
      <c r="A89" s="379"/>
      <c r="B89" s="379"/>
      <c r="C89" s="379"/>
      <c r="D89" s="379"/>
      <c r="E89" s="379"/>
      <c r="F89" s="379"/>
      <c r="G89" s="379"/>
      <c r="H89" s="379"/>
    </row>
    <row r="90" spans="1:8" ht="15" customHeight="1">
      <c r="A90" s="379"/>
      <c r="B90" s="379"/>
      <c r="C90" s="379"/>
      <c r="D90" s="379"/>
      <c r="E90" s="379"/>
      <c r="F90" s="379"/>
      <c r="G90" s="379"/>
      <c r="H90" s="382" t="s">
        <v>345</v>
      </c>
    </row>
    <row r="91" spans="1:8" ht="15" customHeight="1">
      <c r="A91" s="775" t="s">
        <v>558</v>
      </c>
      <c r="B91" s="775"/>
      <c r="C91" s="775"/>
      <c r="D91" s="775"/>
      <c r="E91" s="775"/>
      <c r="F91" s="775"/>
      <c r="G91" s="775"/>
      <c r="H91" s="775"/>
    </row>
    <row r="92" spans="1:8" ht="15" customHeight="1">
      <c r="A92" s="379"/>
      <c r="B92" s="379"/>
      <c r="C92" s="379"/>
      <c r="D92" s="379"/>
      <c r="E92" s="379"/>
      <c r="F92" s="379"/>
      <c r="G92" s="379"/>
      <c r="H92" s="382" t="s">
        <v>447</v>
      </c>
    </row>
    <row r="93" spans="1:8" ht="15" customHeight="1">
      <c r="A93" s="379"/>
      <c r="B93" s="379"/>
      <c r="C93" s="379"/>
      <c r="D93" s="379"/>
      <c r="E93" s="379"/>
      <c r="F93" s="379"/>
      <c r="G93" s="379"/>
      <c r="H93" s="379"/>
    </row>
    <row r="94" spans="1:8" ht="16.5" customHeight="1">
      <c r="A94" s="777" t="s">
        <v>526</v>
      </c>
      <c r="B94" s="777" t="s">
        <v>641</v>
      </c>
      <c r="C94" s="777" t="s">
        <v>642</v>
      </c>
      <c r="D94" s="777" t="s">
        <v>643</v>
      </c>
      <c r="E94" s="777" t="s">
        <v>527</v>
      </c>
      <c r="F94" s="777"/>
      <c r="G94" s="777"/>
      <c r="H94" s="777"/>
    </row>
    <row r="95" spans="1:8" ht="12.75" customHeight="1">
      <c r="A95" s="777"/>
      <c r="B95" s="777"/>
      <c r="C95" s="777"/>
      <c r="D95" s="777"/>
      <c r="E95" s="778" t="s">
        <v>613</v>
      </c>
      <c r="F95" s="778"/>
      <c r="G95" s="777" t="s">
        <v>612</v>
      </c>
      <c r="H95" s="777"/>
    </row>
    <row r="96" spans="1:8" ht="12.75" customHeight="1">
      <c r="A96" s="777"/>
      <c r="B96" s="777"/>
      <c r="C96" s="777"/>
      <c r="D96" s="777"/>
      <c r="E96" s="778"/>
      <c r="F96" s="778"/>
      <c r="G96" s="777"/>
      <c r="H96" s="777"/>
    </row>
    <row r="97" spans="1:12" ht="6.75" customHeight="1">
      <c r="A97" s="777"/>
      <c r="B97" s="777"/>
      <c r="C97" s="777"/>
      <c r="D97" s="777"/>
      <c r="E97" s="778"/>
      <c r="F97" s="778"/>
      <c r="G97" s="777"/>
      <c r="H97" s="777"/>
    </row>
    <row r="98" spans="1:12" ht="18.75" customHeight="1">
      <c r="A98" s="777"/>
      <c r="B98" s="777"/>
      <c r="C98" s="777"/>
      <c r="D98" s="777"/>
      <c r="E98" s="353" t="s">
        <v>528</v>
      </c>
      <c r="F98" s="353" t="s">
        <v>529</v>
      </c>
      <c r="G98" s="353" t="s">
        <v>528</v>
      </c>
      <c r="H98" s="353" t="s">
        <v>529</v>
      </c>
    </row>
    <row r="99" spans="1:12" ht="17.25" customHeight="1">
      <c r="A99" s="363" t="s">
        <v>534</v>
      </c>
      <c r="B99" s="371">
        <f>'I. Фін результат'!C18</f>
        <v>18130</v>
      </c>
      <c r="C99" s="371">
        <f>'I. Фін результат'!E18</f>
        <v>30400</v>
      </c>
      <c r="D99" s="371">
        <f>'I. Фін результат'!D18</f>
        <v>27597</v>
      </c>
      <c r="E99" s="356">
        <f t="shared" ref="E99" si="20">D99-B99</f>
        <v>9467</v>
      </c>
      <c r="F99" s="357">
        <f t="shared" ref="F99" si="21">E99/B99*100</f>
        <v>52.217319360176504</v>
      </c>
      <c r="G99" s="356">
        <f t="shared" ref="G99" si="22">D99-C99</f>
        <v>-2803</v>
      </c>
      <c r="H99" s="357">
        <f t="shared" ref="H99" si="23">G99/C99*100</f>
        <v>-9.2203947368421044</v>
      </c>
    </row>
    <row r="100" spans="1:12" ht="32.25" customHeight="1">
      <c r="A100" s="363" t="s">
        <v>4</v>
      </c>
      <c r="B100" s="370">
        <f>'I. Фін результат'!C59</f>
        <v>8071</v>
      </c>
      <c r="C100" s="370">
        <f>'I. Фін результат'!E59</f>
        <v>19044</v>
      </c>
      <c r="D100" s="370">
        <f>'I. Фін результат'!D59</f>
        <v>15953</v>
      </c>
      <c r="E100" s="361">
        <f t="shared" ref="E100:E102" si="24">D100-B100</f>
        <v>7882</v>
      </c>
      <c r="F100" s="362">
        <f t="shared" ref="F100:F102" si="25">E100/B100*100</f>
        <v>97.658282740676498</v>
      </c>
      <c r="G100" s="361">
        <f t="shared" ref="G100:G102" si="26">D100-C100</f>
        <v>-3091</v>
      </c>
      <c r="H100" s="362">
        <f t="shared" ref="H100:H102" si="27">G100/C100*100</f>
        <v>-16.230833858433101</v>
      </c>
    </row>
    <row r="101" spans="1:12" ht="30.75" customHeight="1">
      <c r="A101" s="363" t="s">
        <v>74</v>
      </c>
      <c r="B101" s="370">
        <f>'I. Фін результат'!C70</f>
        <v>7993</v>
      </c>
      <c r="C101" s="370">
        <f>'I. Фін результат'!E70</f>
        <v>19660</v>
      </c>
      <c r="D101" s="370">
        <f>'I. Фін результат'!D70</f>
        <v>16492</v>
      </c>
      <c r="E101" s="361">
        <f t="shared" si="24"/>
        <v>8499</v>
      </c>
      <c r="F101" s="362">
        <f t="shared" si="25"/>
        <v>106.33053922181909</v>
      </c>
      <c r="G101" s="361">
        <f t="shared" si="26"/>
        <v>-3168</v>
      </c>
      <c r="H101" s="362">
        <f t="shared" si="27"/>
        <v>-16.113936927772126</v>
      </c>
    </row>
    <row r="102" spans="1:12" ht="33.75" customHeight="1">
      <c r="A102" s="363" t="s">
        <v>221</v>
      </c>
      <c r="B102" s="371">
        <f>'I. Фін результат'!C75</f>
        <v>7993</v>
      </c>
      <c r="C102" s="371">
        <f>'I. Фін результат'!E75</f>
        <v>17585</v>
      </c>
      <c r="D102" s="371">
        <f>'I. Фін результат'!D75</f>
        <v>14038</v>
      </c>
      <c r="E102" s="356">
        <f t="shared" si="24"/>
        <v>6045</v>
      </c>
      <c r="F102" s="357">
        <f t="shared" si="25"/>
        <v>75.628675090704363</v>
      </c>
      <c r="G102" s="356">
        <f t="shared" si="26"/>
        <v>-3547</v>
      </c>
      <c r="H102" s="357">
        <f t="shared" si="27"/>
        <v>-20.170599943133354</v>
      </c>
    </row>
    <row r="103" spans="1:12" ht="15.75" customHeight="1">
      <c r="A103" s="359" t="s">
        <v>535</v>
      </c>
      <c r="B103" s="370">
        <f>'I. Фін результат'!C76</f>
        <v>7993</v>
      </c>
      <c r="C103" s="370">
        <f>'I. Фін результат'!E76</f>
        <v>17585</v>
      </c>
      <c r="D103" s="370">
        <f>'I. Фін результат'!D76</f>
        <v>14038</v>
      </c>
      <c r="E103" s="361"/>
      <c r="F103" s="362"/>
      <c r="G103" s="361"/>
      <c r="H103" s="362"/>
    </row>
    <row r="104" spans="1:12" ht="17.25" customHeight="1">
      <c r="A104" s="359" t="s">
        <v>25</v>
      </c>
      <c r="B104" s="370" t="str">
        <f>'I. Фін результат'!C77</f>
        <v/>
      </c>
      <c r="C104" s="370" t="str">
        <f>'I. Фін результат'!E77</f>
        <v/>
      </c>
      <c r="D104" s="370" t="str">
        <f>'I. Фін результат'!D77</f>
        <v/>
      </c>
      <c r="E104" s="438" t="e">
        <f t="shared" ref="E104" si="28">D104-B104</f>
        <v>#VALUE!</v>
      </c>
      <c r="F104" s="437" t="e">
        <f t="shared" ref="F104" si="29">E104/B104*100</f>
        <v>#VALUE!</v>
      </c>
      <c r="G104" s="438" t="e">
        <f t="shared" ref="G104" si="30">D104-C104</f>
        <v>#VALUE!</v>
      </c>
      <c r="H104" s="437" t="e">
        <f t="shared" ref="H104" si="31">G104/C104*100</f>
        <v>#VALUE!</v>
      </c>
    </row>
    <row r="105" spans="1:12" s="54" customFormat="1" ht="15" customHeight="1">
      <c r="A105" s="386"/>
      <c r="B105" s="387"/>
      <c r="C105" s="387"/>
      <c r="D105" s="387"/>
      <c r="E105" s="387"/>
      <c r="F105" s="384"/>
      <c r="G105" s="387"/>
      <c r="H105" s="384"/>
    </row>
    <row r="106" spans="1:12" ht="15" customHeight="1">
      <c r="A106" s="386"/>
      <c r="B106" s="387"/>
      <c r="C106" s="387"/>
      <c r="D106" s="387"/>
      <c r="E106" s="387"/>
      <c r="F106" s="384"/>
      <c r="G106" s="387"/>
      <c r="H106" s="384"/>
    </row>
    <row r="107" spans="1:12" ht="15" customHeight="1">
      <c r="A107" s="386"/>
      <c r="B107" s="387"/>
      <c r="C107" s="387"/>
      <c r="D107" s="387"/>
      <c r="E107" s="387"/>
      <c r="F107" s="384"/>
      <c r="G107" s="387"/>
      <c r="H107" s="384"/>
    </row>
    <row r="108" spans="1:12" ht="15" customHeight="1">
      <c r="A108" s="386"/>
      <c r="B108" s="387"/>
      <c r="C108" s="387"/>
      <c r="D108" s="387"/>
      <c r="E108" s="387"/>
      <c r="F108" s="384"/>
      <c r="G108" s="387"/>
      <c r="H108" s="384"/>
    </row>
    <row r="109" spans="1:12" ht="15" customHeight="1">
      <c r="A109" s="386"/>
      <c r="B109" s="387"/>
      <c r="C109" s="387"/>
      <c r="D109" s="387"/>
      <c r="E109" s="387"/>
      <c r="F109" s="384"/>
      <c r="G109" s="387"/>
      <c r="H109" s="384"/>
    </row>
    <row r="110" spans="1:12" ht="15" customHeight="1">
      <c r="A110" s="385"/>
      <c r="B110" s="379"/>
      <c r="C110" s="379"/>
      <c r="D110" s="379"/>
      <c r="E110" s="379"/>
      <c r="F110" s="379"/>
      <c r="G110" s="379"/>
      <c r="H110" s="382" t="s">
        <v>346</v>
      </c>
    </row>
    <row r="111" spans="1:12" ht="15" customHeight="1">
      <c r="A111" s="775" t="s">
        <v>536</v>
      </c>
      <c r="B111" s="775"/>
      <c r="C111" s="775"/>
      <c r="D111" s="775"/>
      <c r="E111" s="775"/>
      <c r="F111" s="775"/>
      <c r="G111" s="775"/>
      <c r="H111" s="775"/>
      <c r="L111" t="s">
        <v>361</v>
      </c>
    </row>
    <row r="112" spans="1:12" ht="15" customHeight="1">
      <c r="A112" s="775" t="s">
        <v>537</v>
      </c>
      <c r="B112" s="775"/>
      <c r="C112" s="775"/>
      <c r="D112" s="775"/>
      <c r="E112" s="775"/>
      <c r="F112" s="775"/>
      <c r="G112" s="775"/>
      <c r="H112" s="775"/>
    </row>
    <row r="113" spans="1:8" ht="15" customHeight="1">
      <c r="A113" s="379"/>
      <c r="B113" s="379"/>
      <c r="C113" s="379"/>
      <c r="D113" s="379"/>
      <c r="E113" s="379"/>
      <c r="F113" s="379"/>
      <c r="G113" s="379"/>
      <c r="H113" s="382" t="s">
        <v>447</v>
      </c>
    </row>
    <row r="114" spans="1:8" ht="15" customHeight="1">
      <c r="A114" s="379"/>
      <c r="B114" s="379"/>
      <c r="C114" s="379"/>
      <c r="D114" s="379"/>
      <c r="E114" s="379"/>
      <c r="F114" s="379"/>
      <c r="G114" s="379"/>
      <c r="H114" s="382"/>
    </row>
    <row r="115" spans="1:8" ht="16.5" customHeight="1">
      <c r="A115" s="777" t="s">
        <v>526</v>
      </c>
      <c r="B115" s="777" t="s">
        <v>641</v>
      </c>
      <c r="C115" s="777" t="s">
        <v>642</v>
      </c>
      <c r="D115" s="777" t="s">
        <v>643</v>
      </c>
      <c r="E115" s="777" t="s">
        <v>527</v>
      </c>
      <c r="F115" s="777"/>
      <c r="G115" s="777"/>
      <c r="H115" s="777"/>
    </row>
    <row r="116" spans="1:8" ht="12.75" customHeight="1">
      <c r="A116" s="777"/>
      <c r="B116" s="777"/>
      <c r="C116" s="777"/>
      <c r="D116" s="777"/>
      <c r="E116" s="778" t="s">
        <v>613</v>
      </c>
      <c r="F116" s="778"/>
      <c r="G116" s="777" t="s">
        <v>612</v>
      </c>
      <c r="H116" s="777"/>
    </row>
    <row r="117" spans="1:8" ht="12.75" customHeight="1">
      <c r="A117" s="777"/>
      <c r="B117" s="777"/>
      <c r="C117" s="777"/>
      <c r="D117" s="777"/>
      <c r="E117" s="778"/>
      <c r="F117" s="778"/>
      <c r="G117" s="777"/>
      <c r="H117" s="777"/>
    </row>
    <row r="118" spans="1:8" ht="8.25" customHeight="1">
      <c r="A118" s="777"/>
      <c r="B118" s="777"/>
      <c r="C118" s="777"/>
      <c r="D118" s="777"/>
      <c r="E118" s="778"/>
      <c r="F118" s="778"/>
      <c r="G118" s="777"/>
      <c r="H118" s="777"/>
    </row>
    <row r="119" spans="1:8" ht="15.6">
      <c r="A119" s="777"/>
      <c r="B119" s="777"/>
      <c r="C119" s="777"/>
      <c r="D119" s="777"/>
      <c r="E119" s="353" t="s">
        <v>528</v>
      </c>
      <c r="F119" s="353" t="s">
        <v>529</v>
      </c>
      <c r="G119" s="353" t="s">
        <v>528</v>
      </c>
      <c r="H119" s="353" t="s">
        <v>529</v>
      </c>
    </row>
    <row r="120" spans="1:8" ht="15.6">
      <c r="A120" s="363" t="s">
        <v>538</v>
      </c>
      <c r="B120" s="372">
        <f>SUM(B121:B128)</f>
        <v>37787</v>
      </c>
      <c r="C120" s="372">
        <f t="shared" ref="C120:D120" si="32">SUM(C121:C128)</f>
        <v>40346</v>
      </c>
      <c r="D120" s="372">
        <f t="shared" si="32"/>
        <v>39096.800000000003</v>
      </c>
      <c r="E120" s="356">
        <f t="shared" ref="E120" si="33">D120-B120</f>
        <v>1309.8000000000029</v>
      </c>
      <c r="F120" s="357">
        <f t="shared" ref="F120" si="34">E120/B120*100</f>
        <v>3.4662714690237459</v>
      </c>
      <c r="G120" s="356">
        <f t="shared" ref="G120" si="35">D120-C120</f>
        <v>-1249.1999999999971</v>
      </c>
      <c r="H120" s="357">
        <f t="shared" ref="H120" si="36">G120/C120*100</f>
        <v>-3.0962177167501044</v>
      </c>
    </row>
    <row r="121" spans="1:8" ht="31.5" customHeight="1">
      <c r="A121" s="359" t="s">
        <v>539</v>
      </c>
      <c r="B121" s="373">
        <f>'ІІ. Розр. з бюджетом'!C20</f>
        <v>16431</v>
      </c>
      <c r="C121" s="373">
        <f>'ІІ. Розр. з бюджетом'!E20</f>
        <v>14400</v>
      </c>
      <c r="D121" s="373">
        <f>'ІІ. Розр. з бюджетом'!F20</f>
        <v>13232</v>
      </c>
      <c r="E121" s="361">
        <f t="shared" ref="E121:E128" si="37">D121-B121</f>
        <v>-3199</v>
      </c>
      <c r="F121" s="362">
        <f t="shared" ref="F121:F128" si="38">E121/B121*100</f>
        <v>-19.469295843223176</v>
      </c>
      <c r="G121" s="361">
        <f t="shared" ref="G121:G128" si="39">D121-C121</f>
        <v>-1168</v>
      </c>
      <c r="H121" s="362">
        <f t="shared" ref="H121:H128" si="40">G121/C121*100</f>
        <v>-8.1111111111111107</v>
      </c>
    </row>
    <row r="122" spans="1:8" ht="30" customHeight="1">
      <c r="A122" s="359" t="s">
        <v>540</v>
      </c>
      <c r="B122" s="373">
        <f>'ІІ. Розр. з бюджетом'!C29</f>
        <v>6699</v>
      </c>
      <c r="C122" s="373">
        <f>'ІІ. Розр. з бюджетом'!E29</f>
        <v>7216</v>
      </c>
      <c r="D122" s="373">
        <f>'ІІ. Розр. з бюджетом'!F29</f>
        <v>7363</v>
      </c>
      <c r="E122" s="361">
        <f t="shared" si="37"/>
        <v>664</v>
      </c>
      <c r="F122" s="362">
        <f t="shared" si="38"/>
        <v>9.9119271533064648</v>
      </c>
      <c r="G122" s="361">
        <f t="shared" si="39"/>
        <v>147</v>
      </c>
      <c r="H122" s="362">
        <f t="shared" si="40"/>
        <v>2.0371396895787139</v>
      </c>
    </row>
    <row r="123" spans="1:8" ht="19.5" customHeight="1">
      <c r="A123" s="359" t="s">
        <v>541</v>
      </c>
      <c r="B123" s="373">
        <f>'ІІ. Розр. з бюджетом'!C25</f>
        <v>558</v>
      </c>
      <c r="C123" s="373">
        <f>'ІІ. Розр. з бюджетом'!E25</f>
        <v>600</v>
      </c>
      <c r="D123" s="373">
        <f>'ІІ. Розр. з бюджетом'!F25</f>
        <v>614</v>
      </c>
      <c r="E123" s="361">
        <f t="shared" si="37"/>
        <v>56</v>
      </c>
      <c r="F123" s="362">
        <f t="shared" si="38"/>
        <v>10.035842293906811</v>
      </c>
      <c r="G123" s="361">
        <f t="shared" si="39"/>
        <v>14</v>
      </c>
      <c r="H123" s="362">
        <f t="shared" si="40"/>
        <v>2.3333333333333335</v>
      </c>
    </row>
    <row r="124" spans="1:8" ht="48" customHeight="1">
      <c r="A124" s="359" t="s">
        <v>542</v>
      </c>
      <c r="B124" s="373">
        <f>'ІІ. Розр. з бюджетом'!C38</f>
        <v>7821</v>
      </c>
      <c r="C124" s="373">
        <f>'ІІ. Розр. з бюджетом'!E38</f>
        <v>8820</v>
      </c>
      <c r="D124" s="373">
        <f>'ІІ. Розр. з бюджетом'!F38</f>
        <v>8404</v>
      </c>
      <c r="E124" s="361">
        <f t="shared" si="37"/>
        <v>583</v>
      </c>
      <c r="F124" s="362">
        <f t="shared" si="38"/>
        <v>7.4542897327707456</v>
      </c>
      <c r="G124" s="361">
        <f t="shared" si="39"/>
        <v>-416</v>
      </c>
      <c r="H124" s="362">
        <f t="shared" si="40"/>
        <v>-4.7165532879818599</v>
      </c>
    </row>
    <row r="125" spans="1:8" s="54" customFormat="1" ht="31.5" customHeight="1">
      <c r="A125" s="359" t="s">
        <v>543</v>
      </c>
      <c r="B125" s="373">
        <f>'ІІ. Розр. з бюджетом'!C28</f>
        <v>0</v>
      </c>
      <c r="C125" s="373">
        <f>'ІІ. Розр. з бюджетом'!E28</f>
        <v>2075</v>
      </c>
      <c r="D125" s="373">
        <f>'ІІ. Розр. з бюджетом'!F28</f>
        <v>2454</v>
      </c>
      <c r="E125" s="361">
        <f t="shared" si="37"/>
        <v>2454</v>
      </c>
      <c r="F125" s="362" t="e">
        <f t="shared" si="38"/>
        <v>#DIV/0!</v>
      </c>
      <c r="G125" s="361">
        <f t="shared" si="39"/>
        <v>379</v>
      </c>
      <c r="H125" s="362">
        <f t="shared" si="40"/>
        <v>18.265060240963855</v>
      </c>
    </row>
    <row r="126" spans="1:8" s="54" customFormat="1" ht="17.25" customHeight="1">
      <c r="A126" s="359" t="s">
        <v>544</v>
      </c>
      <c r="B126" s="373">
        <f>'ІІ. Розр. з бюджетом'!C31</f>
        <v>166</v>
      </c>
      <c r="C126" s="373">
        <f>'ІІ. Розр. з бюджетом'!E31</f>
        <v>164</v>
      </c>
      <c r="D126" s="373">
        <f>'ІІ. Розр. з бюджетом'!F31</f>
        <v>191</v>
      </c>
      <c r="E126" s="361">
        <f t="shared" si="37"/>
        <v>25</v>
      </c>
      <c r="F126" s="362">
        <f t="shared" si="38"/>
        <v>15.060240963855422</v>
      </c>
      <c r="G126" s="361">
        <f t="shared" si="39"/>
        <v>27</v>
      </c>
      <c r="H126" s="362">
        <f t="shared" si="40"/>
        <v>16.463414634146343</v>
      </c>
    </row>
    <row r="127" spans="1:8" s="54" customFormat="1" ht="18.75" customHeight="1">
      <c r="A127" s="359" t="s">
        <v>545</v>
      </c>
      <c r="B127" s="373">
        <f>'ІІ. Розр. з бюджетом'!C39</f>
        <v>5313</v>
      </c>
      <c r="C127" s="373">
        <f>'ІІ. Розр. з бюджетом'!E39</f>
        <v>5312</v>
      </c>
      <c r="D127" s="373">
        <f>'ІІ. Розр. з бюджетом'!F39</f>
        <v>5435</v>
      </c>
      <c r="E127" s="361">
        <f t="shared" si="37"/>
        <v>122</v>
      </c>
      <c r="F127" s="362">
        <f t="shared" si="38"/>
        <v>2.2962544701675136</v>
      </c>
      <c r="G127" s="361">
        <f t="shared" si="39"/>
        <v>123</v>
      </c>
      <c r="H127" s="362">
        <f t="shared" si="40"/>
        <v>2.3155120481927711</v>
      </c>
    </row>
    <row r="128" spans="1:8" s="54" customFormat="1" ht="30" customHeight="1">
      <c r="A128" s="359" t="s">
        <v>546</v>
      </c>
      <c r="B128" s="373">
        <f>'ІІ. Розр. з бюджетом'!C33</f>
        <v>799</v>
      </c>
      <c r="C128" s="373">
        <f>'ІІ. Розр. з бюджетом'!E33</f>
        <v>1759</v>
      </c>
      <c r="D128" s="373">
        <f>'ІІ. Розр. з бюджетом'!F33</f>
        <v>1403.8000000000002</v>
      </c>
      <c r="E128" s="361">
        <f t="shared" si="37"/>
        <v>604.80000000000018</v>
      </c>
      <c r="F128" s="362">
        <f t="shared" si="38"/>
        <v>75.694618272841069</v>
      </c>
      <c r="G128" s="361">
        <f t="shared" si="39"/>
        <v>-355.19999999999982</v>
      </c>
      <c r="H128" s="362">
        <f t="shared" si="40"/>
        <v>-20.193291642978956</v>
      </c>
    </row>
    <row r="129" spans="1:8" s="54" customFormat="1" ht="15.6">
      <c r="A129" s="374"/>
      <c r="B129" s="369"/>
      <c r="C129" s="369"/>
      <c r="D129" s="369"/>
      <c r="E129" s="369"/>
      <c r="F129" s="369"/>
      <c r="G129" s="369"/>
      <c r="H129" s="369"/>
    </row>
    <row r="130" spans="1:8" s="54" customFormat="1" ht="17.399999999999999" hidden="1">
      <c r="A130" s="776" t="s">
        <v>547</v>
      </c>
      <c r="B130" s="776"/>
      <c r="C130" s="776"/>
      <c r="D130" s="776"/>
      <c r="E130" s="776"/>
      <c r="F130" s="776"/>
      <c r="G130" s="776"/>
      <c r="H130" s="776"/>
    </row>
    <row r="131" spans="1:8" s="54" customFormat="1" ht="52.5" hidden="1" customHeight="1">
      <c r="A131" s="772" t="s">
        <v>548</v>
      </c>
      <c r="B131" s="772"/>
      <c r="C131" s="772"/>
      <c r="D131" s="772"/>
      <c r="E131" s="772"/>
      <c r="F131" s="772"/>
      <c r="G131" s="772"/>
      <c r="H131" s="772"/>
    </row>
    <row r="132" spans="1:8" s="54" customFormat="1" ht="9.75" hidden="1" customHeight="1">
      <c r="A132" s="375"/>
      <c r="B132" s="369"/>
      <c r="C132" s="369"/>
      <c r="D132" s="369"/>
      <c r="E132" s="369"/>
      <c r="F132" s="369"/>
      <c r="G132" s="369"/>
      <c r="H132" s="369"/>
    </row>
    <row r="133" spans="1:8" s="376" customFormat="1" ht="17.399999999999999" hidden="1">
      <c r="A133" s="776" t="s">
        <v>549</v>
      </c>
      <c r="B133" s="776"/>
      <c r="C133" s="776"/>
      <c r="D133" s="776"/>
      <c r="E133" s="776"/>
      <c r="F133" s="776"/>
      <c r="G133" s="776"/>
      <c r="H133" s="776"/>
    </row>
    <row r="134" spans="1:8" s="54" customFormat="1" ht="53.25" hidden="1" customHeight="1">
      <c r="A134" s="772" t="s">
        <v>550</v>
      </c>
      <c r="B134" s="772"/>
      <c r="C134" s="772"/>
      <c r="D134" s="772"/>
      <c r="E134" s="772"/>
      <c r="F134" s="772"/>
      <c r="G134" s="772"/>
      <c r="H134" s="772"/>
    </row>
    <row r="135" spans="1:8" s="54" customFormat="1" ht="15.6" hidden="1">
      <c r="A135" s="377"/>
      <c r="B135" s="369"/>
      <c r="C135" s="369"/>
      <c r="D135" s="369"/>
      <c r="E135" s="369"/>
      <c r="F135" s="369"/>
      <c r="G135" s="369"/>
      <c r="H135" s="369"/>
    </row>
    <row r="136" spans="1:8" s="54" customFormat="1" ht="17.399999999999999" hidden="1">
      <c r="A136" s="776" t="s">
        <v>551</v>
      </c>
      <c r="B136" s="776"/>
      <c r="C136" s="776"/>
      <c r="D136" s="776"/>
      <c r="E136" s="776"/>
      <c r="F136" s="776"/>
      <c r="G136" s="776"/>
      <c r="H136" s="776"/>
    </row>
    <row r="137" spans="1:8" s="54" customFormat="1" ht="51" hidden="1" customHeight="1">
      <c r="A137" s="772" t="s">
        <v>552</v>
      </c>
      <c r="B137" s="772"/>
      <c r="C137" s="772"/>
      <c r="D137" s="772"/>
      <c r="E137" s="772"/>
      <c r="F137" s="772"/>
      <c r="G137" s="772"/>
      <c r="H137" s="772"/>
    </row>
    <row r="138" spans="1:8" s="54" customFormat="1" ht="29.25" hidden="1" customHeight="1">
      <c r="A138" s="772" t="s">
        <v>614</v>
      </c>
      <c r="B138" s="772"/>
      <c r="C138" s="772"/>
      <c r="D138" s="772"/>
      <c r="E138" s="772"/>
      <c r="F138" s="772"/>
      <c r="G138" s="772"/>
      <c r="H138" s="772"/>
    </row>
    <row r="139" spans="1:8" s="54" customFormat="1" ht="46.5" hidden="1" customHeight="1">
      <c r="A139" s="772" t="s">
        <v>553</v>
      </c>
      <c r="B139" s="772"/>
      <c r="C139" s="772"/>
      <c r="D139" s="772"/>
      <c r="E139" s="772"/>
      <c r="F139" s="772"/>
      <c r="G139" s="772"/>
      <c r="H139" s="772"/>
    </row>
    <row r="140" spans="1:8" s="54" customFormat="1" ht="15.6" hidden="1">
      <c r="A140" s="375"/>
      <c r="B140" s="369"/>
      <c r="C140" s="369"/>
      <c r="D140" s="369"/>
      <c r="E140" s="369"/>
      <c r="F140" s="369"/>
      <c r="G140" s="369"/>
      <c r="H140" s="369"/>
    </row>
    <row r="141" spans="1:8" s="54" customFormat="1" ht="44.25" hidden="1" customHeight="1">
      <c r="A141" s="772" t="s">
        <v>554</v>
      </c>
      <c r="B141" s="772"/>
      <c r="C141" s="772"/>
      <c r="D141" s="772"/>
      <c r="E141" s="772"/>
      <c r="F141" s="772"/>
      <c r="G141" s="772"/>
      <c r="H141" s="772"/>
    </row>
    <row r="142" spans="1:8" s="54" customFormat="1" ht="15.6">
      <c r="A142" s="378"/>
      <c r="B142" s="369"/>
      <c r="C142" s="369"/>
      <c r="D142" s="369"/>
      <c r="E142" s="369"/>
      <c r="F142" s="369"/>
      <c r="G142" s="369"/>
      <c r="H142" s="369"/>
    </row>
    <row r="143" spans="1:8" s="54" customFormat="1" ht="15.6">
      <c r="A143" s="773" t="s">
        <v>555</v>
      </c>
      <c r="B143" s="773"/>
      <c r="C143" s="773"/>
      <c r="D143" s="773"/>
      <c r="E143" s="773"/>
      <c r="F143" s="773"/>
      <c r="G143" s="773"/>
      <c r="H143" s="773"/>
    </row>
  </sheetData>
  <sheetProtection algorithmName="SHA-512" hashValue="i+Bpk1vSbZbYM1MNbQcMqzxyggHdtD7aSKNeTmScqAmeaDHhUUireuwRKGNHZ0jvzBdqFWdgXIG13SmW5dKEVg==" saltValue="N/YdiE7uEVU7r6MiVERIWA==" spinCount="100000" sheet="1" objects="1" scenarios="1" selectLockedCells="1" selectUnlockedCells="1"/>
  <mergeCells count="61">
    <mergeCell ref="A9:H9"/>
    <mergeCell ref="A1:H1"/>
    <mergeCell ref="A2:H2"/>
    <mergeCell ref="A3:H3"/>
    <mergeCell ref="A4:H4"/>
    <mergeCell ref="A5:H5"/>
    <mergeCell ref="A6:H6"/>
    <mergeCell ref="A7:H7"/>
    <mergeCell ref="A8:H8"/>
    <mergeCell ref="A49:H49"/>
    <mergeCell ref="G15:H17"/>
    <mergeCell ref="A10:H10"/>
    <mergeCell ref="A14:A18"/>
    <mergeCell ref="B14:B18"/>
    <mergeCell ref="C14:C18"/>
    <mergeCell ref="D14:D18"/>
    <mergeCell ref="E14:H14"/>
    <mergeCell ref="E15:F17"/>
    <mergeCell ref="A51:A55"/>
    <mergeCell ref="B51:B55"/>
    <mergeCell ref="C51:C55"/>
    <mergeCell ref="D51:D55"/>
    <mergeCell ref="E51:H51"/>
    <mergeCell ref="E52:F54"/>
    <mergeCell ref="G52:H54"/>
    <mergeCell ref="A91:H91"/>
    <mergeCell ref="A66:H66"/>
    <mergeCell ref="A68:A72"/>
    <mergeCell ref="B68:B72"/>
    <mergeCell ref="C68:C72"/>
    <mergeCell ref="D68:D72"/>
    <mergeCell ref="E68:H68"/>
    <mergeCell ref="E69:F71"/>
    <mergeCell ref="G69:H71"/>
    <mergeCell ref="E115:H115"/>
    <mergeCell ref="E116:F118"/>
    <mergeCell ref="G116:H118"/>
    <mergeCell ref="A111:H111"/>
    <mergeCell ref="A94:A98"/>
    <mergeCell ref="B94:B98"/>
    <mergeCell ref="C94:C98"/>
    <mergeCell ref="D94:D98"/>
    <mergeCell ref="E94:H94"/>
    <mergeCell ref="E95:F97"/>
    <mergeCell ref="G95:H97"/>
    <mergeCell ref="A138:H138"/>
    <mergeCell ref="A139:H139"/>
    <mergeCell ref="A141:H141"/>
    <mergeCell ref="A143:H143"/>
    <mergeCell ref="A12:H12"/>
    <mergeCell ref="A112:H112"/>
    <mergeCell ref="A130:H130"/>
    <mergeCell ref="A131:H131"/>
    <mergeCell ref="A133:H133"/>
    <mergeCell ref="A134:H134"/>
    <mergeCell ref="A136:H136"/>
    <mergeCell ref="A137:H137"/>
    <mergeCell ref="A115:A119"/>
    <mergeCell ref="B115:B119"/>
    <mergeCell ref="C115:C119"/>
    <mergeCell ref="D115:D119"/>
  </mergeCells>
  <pageMargins left="0.39370078740157483" right="0.19685039370078741" top="0.19685039370078741" bottom="0.19685039370078741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3"/>
  <sheetViews>
    <sheetView view="pageBreakPreview" topLeftCell="A61" zoomScale="63" zoomScaleNormal="50" zoomScaleSheetLayoutView="63" workbookViewId="0">
      <selection activeCell="A78" sqref="A78:XFD78"/>
    </sheetView>
  </sheetViews>
  <sheetFormatPr defaultColWidth="9.109375" defaultRowHeight="18"/>
  <cols>
    <col min="1" max="1" width="98.5546875" style="2" customWidth="1"/>
    <col min="2" max="2" width="14.88671875" style="5" customWidth="1"/>
    <col min="3" max="4" width="22.44140625" style="5" customWidth="1"/>
    <col min="5" max="5" width="22.44140625" style="449" customWidth="1"/>
    <col min="6" max="7" width="22.44140625" style="5" customWidth="1"/>
    <col min="8" max="8" width="19.88671875" style="5" customWidth="1"/>
    <col min="9" max="9" width="31.88671875" style="5" customWidth="1"/>
    <col min="10" max="16384" width="9.109375" style="2"/>
  </cols>
  <sheetData>
    <row r="1" spans="1:9" ht="29.25" customHeight="1">
      <c r="A1" s="185"/>
      <c r="B1" s="468"/>
      <c r="C1" s="468"/>
      <c r="D1" s="468"/>
      <c r="E1" s="468"/>
      <c r="F1" s="468"/>
      <c r="G1" s="468"/>
      <c r="H1" s="97" t="s">
        <v>342</v>
      </c>
      <c r="I1" s="468"/>
    </row>
    <row r="2" spans="1:9" ht="37.5" customHeight="1">
      <c r="A2" s="559" t="s">
        <v>75</v>
      </c>
      <c r="B2" s="559"/>
      <c r="C2" s="559"/>
      <c r="D2" s="559"/>
      <c r="E2" s="559"/>
      <c r="F2" s="559"/>
      <c r="G2" s="559"/>
      <c r="H2" s="559"/>
      <c r="I2" s="559"/>
    </row>
    <row r="3" spans="1:9" ht="22.5" customHeight="1">
      <c r="A3" s="463"/>
      <c r="B3" s="166"/>
      <c r="C3" s="166"/>
      <c r="D3" s="166"/>
      <c r="E3" s="166"/>
      <c r="F3" s="166"/>
      <c r="G3" s="166"/>
      <c r="H3" s="166" t="s">
        <v>446</v>
      </c>
      <c r="I3" s="166"/>
    </row>
    <row r="4" spans="1:9" ht="55.5" customHeight="1">
      <c r="A4" s="535" t="s">
        <v>154</v>
      </c>
      <c r="B4" s="536" t="s">
        <v>18</v>
      </c>
      <c r="C4" s="536" t="s">
        <v>276</v>
      </c>
      <c r="D4" s="536"/>
      <c r="E4" s="535" t="s">
        <v>605</v>
      </c>
      <c r="F4" s="535"/>
      <c r="G4" s="535"/>
      <c r="H4" s="535"/>
      <c r="I4" s="535"/>
    </row>
    <row r="5" spans="1:9" ht="108" customHeight="1">
      <c r="A5" s="535"/>
      <c r="B5" s="536"/>
      <c r="C5" s="460" t="s">
        <v>603</v>
      </c>
      <c r="D5" s="460" t="s">
        <v>604</v>
      </c>
      <c r="E5" s="460" t="s">
        <v>145</v>
      </c>
      <c r="F5" s="460" t="s">
        <v>141</v>
      </c>
      <c r="G5" s="180" t="s">
        <v>151</v>
      </c>
      <c r="H5" s="180" t="s">
        <v>362</v>
      </c>
      <c r="I5" s="460" t="s">
        <v>150</v>
      </c>
    </row>
    <row r="6" spans="1:9" ht="24.75" customHeight="1">
      <c r="A6" s="459">
        <v>1</v>
      </c>
      <c r="B6" s="460">
        <v>2</v>
      </c>
      <c r="C6" s="459">
        <v>3</v>
      </c>
      <c r="D6" s="460">
        <v>4</v>
      </c>
      <c r="E6" s="459">
        <v>5</v>
      </c>
      <c r="F6" s="460">
        <v>6</v>
      </c>
      <c r="G6" s="459">
        <v>7</v>
      </c>
      <c r="H6" s="460">
        <v>8</v>
      </c>
      <c r="I6" s="459">
        <v>9</v>
      </c>
    </row>
    <row r="7" spans="1:9" s="60" customFormat="1" ht="32.25" customHeight="1">
      <c r="A7" s="560" t="s">
        <v>149</v>
      </c>
      <c r="B7" s="560"/>
      <c r="C7" s="560"/>
      <c r="D7" s="560"/>
      <c r="E7" s="560"/>
      <c r="F7" s="560"/>
      <c r="G7" s="560"/>
      <c r="H7" s="560"/>
      <c r="I7" s="560"/>
    </row>
    <row r="8" spans="1:9" s="60" customFormat="1" ht="32.25" customHeight="1">
      <c r="A8" s="462" t="s">
        <v>123</v>
      </c>
      <c r="B8" s="63">
        <v>1000</v>
      </c>
      <c r="C8" s="475">
        <v>123103</v>
      </c>
      <c r="D8" s="475">
        <f>F8</f>
        <v>143545</v>
      </c>
      <c r="E8" s="475">
        <f>'6.1. Інша інфо_1'!D45</f>
        <v>140768</v>
      </c>
      <c r="F8" s="475">
        <f>'6.1. Інша інфо_1'!G45</f>
        <v>143545</v>
      </c>
      <c r="G8" s="408">
        <f t="shared" ref="G8:G10" si="0">IF(F8="(    )",0,F8)-IF(E8="(    )",0,E8)</f>
        <v>2777</v>
      </c>
      <c r="H8" s="126">
        <f t="shared" ref="H8:H10" si="1">IF(IF(E8="(    )",0,E8)=0,0,IF(F8="(    )",0,F8)/IF(E8="(    )",0,E8))*100</f>
        <v>101.97274948852011</v>
      </c>
      <c r="I8" s="65"/>
    </row>
    <row r="9" spans="1:9" s="60" customFormat="1" ht="32.25" customHeight="1">
      <c r="A9" s="462" t="s">
        <v>110</v>
      </c>
      <c r="B9" s="63">
        <v>1010</v>
      </c>
      <c r="C9" s="475">
        <f>SUM(C10:C17)</f>
        <v>-104973</v>
      </c>
      <c r="D9" s="475">
        <f t="shared" ref="D9:F9" si="2">SUM(D10:D17)</f>
        <v>-115948</v>
      </c>
      <c r="E9" s="475">
        <f>SUM(E10:E17)</f>
        <v>-110368</v>
      </c>
      <c r="F9" s="475">
        <f t="shared" si="2"/>
        <v>-115948</v>
      </c>
      <c r="G9" s="408">
        <f t="shared" si="0"/>
        <v>-5580</v>
      </c>
      <c r="H9" s="126">
        <f t="shared" si="1"/>
        <v>105.05581327921136</v>
      </c>
      <c r="I9" s="65"/>
    </row>
    <row r="10" spans="1:9" ht="32.25" customHeight="1">
      <c r="A10" s="473" t="s">
        <v>301</v>
      </c>
      <c r="B10" s="66">
        <v>1011</v>
      </c>
      <c r="C10" s="474">
        <v>-47246</v>
      </c>
      <c r="D10" s="474">
        <f>F10</f>
        <v>-50802</v>
      </c>
      <c r="E10" s="474">
        <v>-48040</v>
      </c>
      <c r="F10" s="474">
        <v>-50802</v>
      </c>
      <c r="G10" s="397">
        <f t="shared" si="0"/>
        <v>-2762</v>
      </c>
      <c r="H10" s="130">
        <f t="shared" si="1"/>
        <v>105.74937552039967</v>
      </c>
      <c r="I10" s="68"/>
    </row>
    <row r="11" spans="1:9" ht="32.25" customHeight="1">
      <c r="A11" s="473" t="s">
        <v>427</v>
      </c>
      <c r="B11" s="66">
        <v>1012</v>
      </c>
      <c r="C11" s="474"/>
      <c r="D11" s="474" t="str">
        <f t="shared" ref="D11:D17" si="3">F11</f>
        <v>(    )</v>
      </c>
      <c r="E11" s="474">
        <v>0</v>
      </c>
      <c r="F11" s="474" t="s">
        <v>186</v>
      </c>
      <c r="G11" s="397">
        <f t="shared" ref="G11" si="4">IF(F11="(    )",0,F11)-IF(E11="(    )",0,E11)</f>
        <v>0</v>
      </c>
      <c r="H11" s="130">
        <f t="shared" ref="H11" si="5">IF(IF(E11="(    )",0,E11)=0,0,IF(F11="(    )",0,F11)/IF(E11="(    )",0,E11))*100</f>
        <v>0</v>
      </c>
      <c r="I11" s="68"/>
    </row>
    <row r="12" spans="1:9" ht="32.25" customHeight="1">
      <c r="A12" s="473" t="s">
        <v>302</v>
      </c>
      <c r="B12" s="66">
        <v>1013</v>
      </c>
      <c r="C12" s="474">
        <v>-920</v>
      </c>
      <c r="D12" s="474">
        <f t="shared" si="3"/>
        <v>-1140</v>
      </c>
      <c r="E12" s="474">
        <v>-796</v>
      </c>
      <c r="F12" s="474">
        <v>-1140</v>
      </c>
      <c r="G12" s="397">
        <f t="shared" ref="G12:G75" si="6">IF(F12="(    )",0,F12)-IF(E12="(    )",0,E12)</f>
        <v>-344</v>
      </c>
      <c r="H12" s="130">
        <f t="shared" ref="H12:H75" si="7">IF(IF(E12="(    )",0,E12)=0,0,IF(F12="(    )",0,F12)/IF(E12="(    )",0,E12))*100</f>
        <v>143.21608040201005</v>
      </c>
      <c r="I12" s="68"/>
    </row>
    <row r="13" spans="1:9" ht="32.25" customHeight="1">
      <c r="A13" s="473" t="s">
        <v>5</v>
      </c>
      <c r="B13" s="66">
        <v>1014</v>
      </c>
      <c r="C13" s="474">
        <v>-29669</v>
      </c>
      <c r="D13" s="474">
        <f t="shared" si="3"/>
        <v>-32364</v>
      </c>
      <c r="E13" s="474">
        <v>-32292</v>
      </c>
      <c r="F13" s="474">
        <v>-32364</v>
      </c>
      <c r="G13" s="397">
        <f t="shared" si="6"/>
        <v>-72</v>
      </c>
      <c r="H13" s="130">
        <f t="shared" si="7"/>
        <v>100.22296544035673</v>
      </c>
      <c r="I13" s="68"/>
    </row>
    <row r="14" spans="1:9" ht="32.25" customHeight="1">
      <c r="A14" s="473" t="s">
        <v>6</v>
      </c>
      <c r="B14" s="66">
        <v>1015</v>
      </c>
      <c r="C14" s="474">
        <v>-6480</v>
      </c>
      <c r="D14" s="474">
        <f t="shared" si="3"/>
        <v>-6959</v>
      </c>
      <c r="E14" s="474">
        <v>-7104</v>
      </c>
      <c r="F14" s="474">
        <v>-6959</v>
      </c>
      <c r="G14" s="397">
        <f t="shared" si="6"/>
        <v>145</v>
      </c>
      <c r="H14" s="130">
        <f t="shared" si="7"/>
        <v>97.958896396396398</v>
      </c>
      <c r="I14" s="68"/>
    </row>
    <row r="15" spans="1:9" s="273" customFormat="1" ht="42">
      <c r="A15" s="473" t="s">
        <v>303</v>
      </c>
      <c r="B15" s="460">
        <v>1016</v>
      </c>
      <c r="C15" s="474">
        <v>-375</v>
      </c>
      <c r="D15" s="474">
        <f t="shared" si="3"/>
        <v>-2382</v>
      </c>
      <c r="E15" s="474">
        <v>-548</v>
      </c>
      <c r="F15" s="474">
        <v>-2382</v>
      </c>
      <c r="G15" s="397">
        <f t="shared" si="6"/>
        <v>-1834</v>
      </c>
      <c r="H15" s="130">
        <f t="shared" si="7"/>
        <v>434.67153284671537</v>
      </c>
      <c r="I15" s="179"/>
    </row>
    <row r="16" spans="1:9" s="1" customFormat="1" ht="32.25" customHeight="1">
      <c r="A16" s="473" t="s">
        <v>304</v>
      </c>
      <c r="B16" s="460">
        <v>1017</v>
      </c>
      <c r="C16" s="474">
        <v>-5861</v>
      </c>
      <c r="D16" s="474">
        <f t="shared" si="3"/>
        <v>-6503</v>
      </c>
      <c r="E16" s="474">
        <v>-6138</v>
      </c>
      <c r="F16" s="474">
        <v>-6503</v>
      </c>
      <c r="G16" s="397">
        <f t="shared" si="6"/>
        <v>-365</v>
      </c>
      <c r="H16" s="130">
        <f t="shared" si="7"/>
        <v>105.9465623981753</v>
      </c>
      <c r="I16" s="179"/>
    </row>
    <row r="17" spans="1:9" ht="32.25" customHeight="1">
      <c r="A17" s="473" t="s">
        <v>305</v>
      </c>
      <c r="B17" s="66">
        <v>1018</v>
      </c>
      <c r="C17" s="474">
        <v>-14422</v>
      </c>
      <c r="D17" s="474">
        <f t="shared" si="3"/>
        <v>-15798</v>
      </c>
      <c r="E17" s="474">
        <f>'Розшифровка фінрезультати'!D6</f>
        <v>-15450</v>
      </c>
      <c r="F17" s="474">
        <f>'Розшифровка фінрезультати'!E6</f>
        <v>-15798</v>
      </c>
      <c r="G17" s="397">
        <f t="shared" si="6"/>
        <v>-348</v>
      </c>
      <c r="H17" s="130">
        <f t="shared" si="7"/>
        <v>102.25242718446601</v>
      </c>
      <c r="I17" s="68"/>
    </row>
    <row r="18" spans="1:9" s="60" customFormat="1" ht="32.25" customHeight="1">
      <c r="A18" s="462" t="s">
        <v>23</v>
      </c>
      <c r="B18" s="63">
        <v>1020</v>
      </c>
      <c r="C18" s="475">
        <f>SUM(C8,C9)</f>
        <v>18130</v>
      </c>
      <c r="D18" s="475">
        <f t="shared" ref="D18:F18" si="8">SUM(D8,D9)</f>
        <v>27597</v>
      </c>
      <c r="E18" s="475">
        <f t="shared" si="8"/>
        <v>30400</v>
      </c>
      <c r="F18" s="475">
        <f t="shared" si="8"/>
        <v>27597</v>
      </c>
      <c r="G18" s="408">
        <f t="shared" si="6"/>
        <v>-2803</v>
      </c>
      <c r="H18" s="126">
        <f t="shared" si="7"/>
        <v>90.77960526315789</v>
      </c>
      <c r="I18" s="65"/>
    </row>
    <row r="19" spans="1:9" s="60" customFormat="1" ht="32.25" customHeight="1">
      <c r="A19" s="462" t="s">
        <v>130</v>
      </c>
      <c r="B19" s="63">
        <v>1030</v>
      </c>
      <c r="C19" s="475">
        <f>SUM(C20:C37,C39)</f>
        <v>-9062</v>
      </c>
      <c r="D19" s="475">
        <f t="shared" ref="D19:F19" si="9">SUM(D20:D37,D39)</f>
        <v>-11836</v>
      </c>
      <c r="E19" s="475">
        <f t="shared" si="9"/>
        <v>-11320</v>
      </c>
      <c r="F19" s="475">
        <f t="shared" si="9"/>
        <v>-11836</v>
      </c>
      <c r="G19" s="408">
        <f t="shared" si="6"/>
        <v>-516</v>
      </c>
      <c r="H19" s="126">
        <f t="shared" si="7"/>
        <v>104.5583038869258</v>
      </c>
      <c r="I19" s="65"/>
    </row>
    <row r="20" spans="1:9" s="55" customFormat="1" ht="32.25" customHeight="1">
      <c r="A20" s="473" t="s">
        <v>82</v>
      </c>
      <c r="B20" s="66">
        <v>1031</v>
      </c>
      <c r="C20" s="474" t="s">
        <v>186</v>
      </c>
      <c r="D20" s="474">
        <f>F20</f>
        <v>0</v>
      </c>
      <c r="E20" s="474">
        <v>0</v>
      </c>
      <c r="F20" s="474">
        <f>-'6.2. Інша інфо_2'!X8</f>
        <v>0</v>
      </c>
      <c r="G20" s="397">
        <f t="shared" si="6"/>
        <v>0</v>
      </c>
      <c r="H20" s="130">
        <f t="shared" si="7"/>
        <v>0</v>
      </c>
      <c r="I20" s="68"/>
    </row>
    <row r="21" spans="1:9" s="55" customFormat="1" ht="32.25" customHeight="1">
      <c r="A21" s="473" t="s">
        <v>124</v>
      </c>
      <c r="B21" s="66">
        <v>1032</v>
      </c>
      <c r="C21" s="474" t="s">
        <v>186</v>
      </c>
      <c r="D21" s="474">
        <f t="shared" ref="D21:D39" si="10">F21</f>
        <v>0</v>
      </c>
      <c r="E21" s="474">
        <v>0</v>
      </c>
      <c r="F21" s="474">
        <f>-'6.2. Інша інфо_2'!X18</f>
        <v>0</v>
      </c>
      <c r="G21" s="397">
        <f t="shared" si="6"/>
        <v>0</v>
      </c>
      <c r="H21" s="130">
        <f t="shared" si="7"/>
        <v>0</v>
      </c>
      <c r="I21" s="68"/>
    </row>
    <row r="22" spans="1:9" s="60" customFormat="1" ht="32.25" customHeight="1">
      <c r="A22" s="473" t="s">
        <v>22</v>
      </c>
      <c r="B22" s="66">
        <v>1033</v>
      </c>
      <c r="C22" s="474" t="s">
        <v>186</v>
      </c>
      <c r="D22" s="474" t="str">
        <f t="shared" si="10"/>
        <v>(    )</v>
      </c>
      <c r="E22" s="474">
        <v>0</v>
      </c>
      <c r="F22" s="474" t="s">
        <v>186</v>
      </c>
      <c r="G22" s="397">
        <f t="shared" si="6"/>
        <v>0</v>
      </c>
      <c r="H22" s="130">
        <f t="shared" si="7"/>
        <v>0</v>
      </c>
      <c r="I22" s="68"/>
    </row>
    <row r="23" spans="1:9" s="60" customFormat="1" ht="32.25" customHeight="1">
      <c r="A23" s="473" t="s">
        <v>32</v>
      </c>
      <c r="B23" s="66">
        <v>1034</v>
      </c>
      <c r="C23" s="474" t="s">
        <v>186</v>
      </c>
      <c r="D23" s="474">
        <f t="shared" si="10"/>
        <v>-13</v>
      </c>
      <c r="E23" s="474">
        <v>0</v>
      </c>
      <c r="F23" s="474">
        <v>-13</v>
      </c>
      <c r="G23" s="397">
        <f t="shared" si="6"/>
        <v>-13</v>
      </c>
      <c r="H23" s="130">
        <f t="shared" si="7"/>
        <v>0</v>
      </c>
      <c r="I23" s="68"/>
    </row>
    <row r="24" spans="1:9" s="60" customFormat="1" ht="32.25" customHeight="1">
      <c r="A24" s="473" t="s">
        <v>33</v>
      </c>
      <c r="B24" s="66">
        <v>1035</v>
      </c>
      <c r="C24" s="474">
        <v>-19</v>
      </c>
      <c r="D24" s="474">
        <f t="shared" si="10"/>
        <v>-22</v>
      </c>
      <c r="E24" s="474">
        <v>-24</v>
      </c>
      <c r="F24" s="474">
        <v>-22</v>
      </c>
      <c r="G24" s="397">
        <f t="shared" si="6"/>
        <v>2</v>
      </c>
      <c r="H24" s="130">
        <f t="shared" si="7"/>
        <v>91.666666666666657</v>
      </c>
      <c r="I24" s="68"/>
    </row>
    <row r="25" spans="1:9" s="60" customFormat="1" ht="32.25" customHeight="1">
      <c r="A25" s="473" t="s">
        <v>34</v>
      </c>
      <c r="B25" s="66">
        <v>1036</v>
      </c>
      <c r="C25" s="474">
        <v>-6270</v>
      </c>
      <c r="D25" s="474">
        <f t="shared" si="10"/>
        <v>-8324</v>
      </c>
      <c r="E25" s="474">
        <v>-7800</v>
      </c>
      <c r="F25" s="474">
        <v>-8324</v>
      </c>
      <c r="G25" s="397">
        <f t="shared" si="6"/>
        <v>-524</v>
      </c>
      <c r="H25" s="130">
        <f t="shared" si="7"/>
        <v>106.7179487179487</v>
      </c>
      <c r="I25" s="68"/>
    </row>
    <row r="26" spans="1:9" s="60" customFormat="1" ht="32.25" customHeight="1">
      <c r="A26" s="473" t="s">
        <v>35</v>
      </c>
      <c r="B26" s="66">
        <v>1037</v>
      </c>
      <c r="C26" s="474">
        <v>-1189</v>
      </c>
      <c r="D26" s="474">
        <f t="shared" si="10"/>
        <v>-1469</v>
      </c>
      <c r="E26" s="474">
        <v>-1716</v>
      </c>
      <c r="F26" s="474">
        <v>-1469</v>
      </c>
      <c r="G26" s="397">
        <f t="shared" si="6"/>
        <v>247</v>
      </c>
      <c r="H26" s="130">
        <f t="shared" si="7"/>
        <v>85.606060606060609</v>
      </c>
      <c r="I26" s="68"/>
    </row>
    <row r="27" spans="1:9" s="55" customFormat="1" ht="42">
      <c r="A27" s="473" t="s">
        <v>36</v>
      </c>
      <c r="B27" s="66">
        <v>1038</v>
      </c>
      <c r="C27" s="474">
        <v>-63</v>
      </c>
      <c r="D27" s="474">
        <f t="shared" si="10"/>
        <v>-68</v>
      </c>
      <c r="E27" s="474">
        <v>-68</v>
      </c>
      <c r="F27" s="474">
        <v>-68</v>
      </c>
      <c r="G27" s="397">
        <f t="shared" si="6"/>
        <v>0</v>
      </c>
      <c r="H27" s="130">
        <f t="shared" si="7"/>
        <v>100</v>
      </c>
      <c r="I27" s="68"/>
    </row>
    <row r="28" spans="1:9" s="1" customFormat="1" ht="42">
      <c r="A28" s="473" t="s">
        <v>37</v>
      </c>
      <c r="B28" s="66">
        <v>1039</v>
      </c>
      <c r="C28" s="474" t="s">
        <v>186</v>
      </c>
      <c r="D28" s="474" t="str">
        <f t="shared" si="10"/>
        <v>(    )</v>
      </c>
      <c r="E28" s="474">
        <v>0</v>
      </c>
      <c r="F28" s="474" t="s">
        <v>186</v>
      </c>
      <c r="G28" s="397">
        <f t="shared" si="6"/>
        <v>0</v>
      </c>
      <c r="H28" s="130">
        <f t="shared" si="7"/>
        <v>0</v>
      </c>
      <c r="I28" s="68"/>
    </row>
    <row r="29" spans="1:9" s="55" customFormat="1" ht="32.25" customHeight="1">
      <c r="A29" s="473" t="s">
        <v>38</v>
      </c>
      <c r="B29" s="66">
        <v>1040</v>
      </c>
      <c r="C29" s="474" t="s">
        <v>186</v>
      </c>
      <c r="D29" s="474" t="str">
        <f t="shared" si="10"/>
        <v>(    )</v>
      </c>
      <c r="E29" s="474">
        <v>0</v>
      </c>
      <c r="F29" s="474" t="s">
        <v>186</v>
      </c>
      <c r="G29" s="397">
        <f t="shared" si="6"/>
        <v>0</v>
      </c>
      <c r="H29" s="130">
        <f t="shared" si="7"/>
        <v>0</v>
      </c>
      <c r="I29" s="68"/>
    </row>
    <row r="30" spans="1:9" s="60" customFormat="1" ht="32.25" customHeight="1">
      <c r="A30" s="473" t="s">
        <v>39</v>
      </c>
      <c r="B30" s="66">
        <v>1041</v>
      </c>
      <c r="C30" s="474" t="s">
        <v>186</v>
      </c>
      <c r="D30" s="474" t="str">
        <f t="shared" si="10"/>
        <v>(    )</v>
      </c>
      <c r="E30" s="474">
        <v>0</v>
      </c>
      <c r="F30" s="474" t="s">
        <v>186</v>
      </c>
      <c r="G30" s="397">
        <f t="shared" si="6"/>
        <v>0</v>
      </c>
      <c r="H30" s="130">
        <f t="shared" si="7"/>
        <v>0</v>
      </c>
      <c r="I30" s="68"/>
    </row>
    <row r="31" spans="1:9" s="60" customFormat="1" ht="32.25" customHeight="1">
      <c r="A31" s="473" t="s">
        <v>40</v>
      </c>
      <c r="B31" s="66">
        <v>1042</v>
      </c>
      <c r="C31" s="474">
        <v>-1</v>
      </c>
      <c r="D31" s="474">
        <f t="shared" si="10"/>
        <v>-5</v>
      </c>
      <c r="E31" s="474">
        <v>0</v>
      </c>
      <c r="F31" s="474">
        <v>-5</v>
      </c>
      <c r="G31" s="397">
        <f t="shared" si="6"/>
        <v>-5</v>
      </c>
      <c r="H31" s="130">
        <f t="shared" si="7"/>
        <v>0</v>
      </c>
      <c r="I31" s="68"/>
    </row>
    <row r="32" spans="1:9" s="60" customFormat="1" ht="32.25" customHeight="1">
      <c r="A32" s="473" t="s">
        <v>56</v>
      </c>
      <c r="B32" s="66">
        <v>1043</v>
      </c>
      <c r="C32" s="474">
        <v>-51</v>
      </c>
      <c r="D32" s="474">
        <f t="shared" si="10"/>
        <v>-62</v>
      </c>
      <c r="E32" s="474">
        <v>-60</v>
      </c>
      <c r="F32" s="474">
        <v>-62</v>
      </c>
      <c r="G32" s="397">
        <f t="shared" si="6"/>
        <v>-2</v>
      </c>
      <c r="H32" s="130">
        <f t="shared" si="7"/>
        <v>103.33333333333334</v>
      </c>
      <c r="I32" s="68"/>
    </row>
    <row r="33" spans="1:9" s="60" customFormat="1" ht="32.25" customHeight="1">
      <c r="A33" s="473" t="s">
        <v>41</v>
      </c>
      <c r="B33" s="66">
        <v>1044</v>
      </c>
      <c r="C33" s="474">
        <v>-101</v>
      </c>
      <c r="D33" s="474" t="str">
        <f t="shared" si="10"/>
        <v>(    )</v>
      </c>
      <c r="E33" s="474">
        <v>0</v>
      </c>
      <c r="F33" s="474" t="s">
        <v>186</v>
      </c>
      <c r="G33" s="397">
        <f t="shared" si="6"/>
        <v>0</v>
      </c>
      <c r="H33" s="130">
        <f t="shared" si="7"/>
        <v>0</v>
      </c>
      <c r="I33" s="68"/>
    </row>
    <row r="34" spans="1:9" s="60" customFormat="1" ht="32.25" customHeight="1">
      <c r="A34" s="473" t="s">
        <v>42</v>
      </c>
      <c r="B34" s="66">
        <v>1045</v>
      </c>
      <c r="C34" s="474" t="s">
        <v>186</v>
      </c>
      <c r="D34" s="474" t="str">
        <f t="shared" si="10"/>
        <v>(    )</v>
      </c>
      <c r="E34" s="474">
        <v>0</v>
      </c>
      <c r="F34" s="474" t="s">
        <v>186</v>
      </c>
      <c r="G34" s="397">
        <f t="shared" si="6"/>
        <v>0</v>
      </c>
      <c r="H34" s="130">
        <f t="shared" si="7"/>
        <v>0</v>
      </c>
      <c r="I34" s="68"/>
    </row>
    <row r="35" spans="1:9" s="55" customFormat="1" ht="32.25" customHeight="1">
      <c r="A35" s="473" t="s">
        <v>43</v>
      </c>
      <c r="B35" s="66">
        <v>1046</v>
      </c>
      <c r="C35" s="474" t="s">
        <v>186</v>
      </c>
      <c r="D35" s="474" t="str">
        <f t="shared" si="10"/>
        <v>(    )</v>
      </c>
      <c r="E35" s="474">
        <v>0</v>
      </c>
      <c r="F35" s="474" t="s">
        <v>186</v>
      </c>
      <c r="G35" s="397">
        <f t="shared" si="6"/>
        <v>0</v>
      </c>
      <c r="H35" s="130">
        <f t="shared" si="7"/>
        <v>0</v>
      </c>
      <c r="I35" s="68"/>
    </row>
    <row r="36" spans="1:9" s="55" customFormat="1" ht="32.25" customHeight="1">
      <c r="A36" s="473" t="s">
        <v>44</v>
      </c>
      <c r="B36" s="66">
        <v>1047</v>
      </c>
      <c r="C36" s="474">
        <v>-9</v>
      </c>
      <c r="D36" s="474">
        <f t="shared" si="10"/>
        <v>-8</v>
      </c>
      <c r="E36" s="474">
        <v>0</v>
      </c>
      <c r="F36" s="474">
        <v>-8</v>
      </c>
      <c r="G36" s="397">
        <f>IF(F36="(    )",0,F36)-IF(E36="(    )",0,E36)</f>
        <v>-8</v>
      </c>
      <c r="H36" s="130">
        <f t="shared" si="7"/>
        <v>0</v>
      </c>
      <c r="I36" s="68"/>
    </row>
    <row r="37" spans="1:9" s="1" customFormat="1" ht="42">
      <c r="A37" s="473" t="s">
        <v>64</v>
      </c>
      <c r="B37" s="66">
        <v>1048</v>
      </c>
      <c r="C37" s="474">
        <v>-40</v>
      </c>
      <c r="D37" s="474">
        <f t="shared" si="10"/>
        <v>-121</v>
      </c>
      <c r="E37" s="474">
        <v>-52</v>
      </c>
      <c r="F37" s="474">
        <v>-121</v>
      </c>
      <c r="G37" s="397">
        <f t="shared" si="6"/>
        <v>-69</v>
      </c>
      <c r="H37" s="130">
        <f t="shared" si="7"/>
        <v>232.69230769230771</v>
      </c>
      <c r="I37" s="68"/>
    </row>
    <row r="38" spans="1:9" s="60" customFormat="1" ht="32.25" customHeight="1">
      <c r="A38" s="473" t="s">
        <v>45</v>
      </c>
      <c r="B38" s="66" t="s">
        <v>359</v>
      </c>
      <c r="C38" s="474" t="s">
        <v>438</v>
      </c>
      <c r="D38" s="474">
        <f t="shared" si="10"/>
        <v>-121</v>
      </c>
      <c r="E38" s="474">
        <v>-52</v>
      </c>
      <c r="F38" s="474">
        <v>-121</v>
      </c>
      <c r="G38" s="397">
        <f t="shared" si="6"/>
        <v>-69</v>
      </c>
      <c r="H38" s="130">
        <f t="shared" si="7"/>
        <v>232.69230769230771</v>
      </c>
      <c r="I38" s="68"/>
    </row>
    <row r="39" spans="1:9" s="60" customFormat="1" ht="32.25" customHeight="1">
      <c r="A39" s="473" t="s">
        <v>85</v>
      </c>
      <c r="B39" s="66">
        <v>1049</v>
      </c>
      <c r="C39" s="474">
        <v>-1319</v>
      </c>
      <c r="D39" s="474">
        <f t="shared" si="10"/>
        <v>-1744</v>
      </c>
      <c r="E39" s="474">
        <f>'Розшифровка фінрезультати'!D35</f>
        <v>-1600</v>
      </c>
      <c r="F39" s="474">
        <f>'Розшифровка фінрезультати'!E35</f>
        <v>-1744</v>
      </c>
      <c r="G39" s="397">
        <f t="shared" si="6"/>
        <v>-144</v>
      </c>
      <c r="H39" s="130">
        <f t="shared" si="7"/>
        <v>109.00000000000001</v>
      </c>
      <c r="I39" s="68"/>
    </row>
    <row r="40" spans="1:9" s="60" customFormat="1" ht="32.25" customHeight="1">
      <c r="A40" s="462" t="s">
        <v>131</v>
      </c>
      <c r="B40" s="117">
        <v>1060</v>
      </c>
      <c r="C40" s="475">
        <f>SUM(C41:C47)</f>
        <v>0</v>
      </c>
      <c r="D40" s="475">
        <f t="shared" ref="D40:F40" si="11">SUM(D41:D47)</f>
        <v>0</v>
      </c>
      <c r="E40" s="475">
        <f t="shared" si="11"/>
        <v>0</v>
      </c>
      <c r="F40" s="475">
        <f t="shared" si="11"/>
        <v>0</v>
      </c>
      <c r="G40" s="408">
        <f t="shared" si="6"/>
        <v>0</v>
      </c>
      <c r="H40" s="126">
        <f t="shared" si="7"/>
        <v>0</v>
      </c>
      <c r="I40" s="117"/>
    </row>
    <row r="41" spans="1:9" s="60" customFormat="1" ht="32.25" customHeight="1">
      <c r="A41" s="473" t="s">
        <v>112</v>
      </c>
      <c r="B41" s="66">
        <v>1061</v>
      </c>
      <c r="C41" s="474" t="s">
        <v>186</v>
      </c>
      <c r="D41" s="474" t="s">
        <v>186</v>
      </c>
      <c r="E41" s="474" t="s">
        <v>186</v>
      </c>
      <c r="F41" s="474" t="s">
        <v>186</v>
      </c>
      <c r="G41" s="397">
        <f t="shared" si="6"/>
        <v>0</v>
      </c>
      <c r="H41" s="130">
        <f t="shared" si="7"/>
        <v>0</v>
      </c>
      <c r="I41" s="68"/>
    </row>
    <row r="42" spans="1:9" s="60" customFormat="1" ht="32.25" customHeight="1">
      <c r="A42" s="473" t="s">
        <v>113</v>
      </c>
      <c r="B42" s="66">
        <v>1062</v>
      </c>
      <c r="C42" s="474" t="s">
        <v>186</v>
      </c>
      <c r="D42" s="474" t="s">
        <v>186</v>
      </c>
      <c r="E42" s="474" t="s">
        <v>186</v>
      </c>
      <c r="F42" s="474" t="s">
        <v>186</v>
      </c>
      <c r="G42" s="397">
        <f t="shared" si="6"/>
        <v>0</v>
      </c>
      <c r="H42" s="130">
        <f t="shared" si="7"/>
        <v>0</v>
      </c>
      <c r="I42" s="68"/>
    </row>
    <row r="43" spans="1:9" s="60" customFormat="1" ht="32.25" customHeight="1">
      <c r="A43" s="473" t="s">
        <v>34</v>
      </c>
      <c r="B43" s="66">
        <v>1063</v>
      </c>
      <c r="C43" s="474" t="s">
        <v>186</v>
      </c>
      <c r="D43" s="474" t="s">
        <v>186</v>
      </c>
      <c r="E43" s="474" t="s">
        <v>186</v>
      </c>
      <c r="F43" s="474" t="s">
        <v>186</v>
      </c>
      <c r="G43" s="397">
        <f t="shared" si="6"/>
        <v>0</v>
      </c>
      <c r="H43" s="130">
        <f t="shared" si="7"/>
        <v>0</v>
      </c>
      <c r="I43" s="68"/>
    </row>
    <row r="44" spans="1:9" s="60" customFormat="1" ht="32.25" customHeight="1">
      <c r="A44" s="473" t="s">
        <v>35</v>
      </c>
      <c r="B44" s="66">
        <v>1064</v>
      </c>
      <c r="C44" s="474" t="s">
        <v>186</v>
      </c>
      <c r="D44" s="474" t="s">
        <v>186</v>
      </c>
      <c r="E44" s="474" t="s">
        <v>186</v>
      </c>
      <c r="F44" s="474" t="s">
        <v>186</v>
      </c>
      <c r="G44" s="397">
        <f t="shared" si="6"/>
        <v>0</v>
      </c>
      <c r="H44" s="130">
        <f t="shared" si="7"/>
        <v>0</v>
      </c>
      <c r="I44" s="68"/>
    </row>
    <row r="45" spans="1:9" s="60" customFormat="1" ht="32.25" customHeight="1">
      <c r="A45" s="473" t="s">
        <v>55</v>
      </c>
      <c r="B45" s="66">
        <v>1065</v>
      </c>
      <c r="C45" s="474" t="s">
        <v>186</v>
      </c>
      <c r="D45" s="474" t="s">
        <v>186</v>
      </c>
      <c r="E45" s="474" t="s">
        <v>186</v>
      </c>
      <c r="F45" s="474" t="s">
        <v>186</v>
      </c>
      <c r="G45" s="397">
        <f t="shared" si="6"/>
        <v>0</v>
      </c>
      <c r="H45" s="130">
        <f t="shared" si="7"/>
        <v>0</v>
      </c>
      <c r="I45" s="68"/>
    </row>
    <row r="46" spans="1:9" s="60" customFormat="1" ht="32.25" customHeight="1">
      <c r="A46" s="473" t="s">
        <v>67</v>
      </c>
      <c r="B46" s="66">
        <v>1066</v>
      </c>
      <c r="C46" s="474" t="s">
        <v>186</v>
      </c>
      <c r="D46" s="474" t="s">
        <v>186</v>
      </c>
      <c r="E46" s="474" t="s">
        <v>186</v>
      </c>
      <c r="F46" s="474" t="s">
        <v>186</v>
      </c>
      <c r="G46" s="397">
        <f t="shared" si="6"/>
        <v>0</v>
      </c>
      <c r="H46" s="130">
        <f t="shared" si="7"/>
        <v>0</v>
      </c>
      <c r="I46" s="68"/>
    </row>
    <row r="47" spans="1:9" s="60" customFormat="1" ht="32.25" customHeight="1">
      <c r="A47" s="473" t="s">
        <v>439</v>
      </c>
      <c r="B47" s="66">
        <v>1067</v>
      </c>
      <c r="C47" s="474">
        <f>'Розшифровка фінрезультати'!C44</f>
        <v>0</v>
      </c>
      <c r="D47" s="474">
        <f>'Розшифровка фінрезультати'!E44</f>
        <v>0</v>
      </c>
      <c r="E47" s="474">
        <f>'Розшифровка фінрезультати'!D44</f>
        <v>0</v>
      </c>
      <c r="F47" s="474">
        <f>'Розшифровка фінрезультати'!E44</f>
        <v>0</v>
      </c>
      <c r="G47" s="397">
        <f t="shared" si="6"/>
        <v>0</v>
      </c>
      <c r="H47" s="130">
        <f t="shared" si="7"/>
        <v>0</v>
      </c>
      <c r="I47" s="68"/>
    </row>
    <row r="48" spans="1:9" s="60" customFormat="1" ht="32.25" customHeight="1">
      <c r="A48" s="116" t="s">
        <v>203</v>
      </c>
      <c r="B48" s="117">
        <v>1070</v>
      </c>
      <c r="C48" s="475">
        <f>SUM(C49:C51)</f>
        <v>3</v>
      </c>
      <c r="D48" s="475">
        <f t="shared" ref="D48:F48" si="12">SUM(D49:D51)</f>
        <v>231</v>
      </c>
      <c r="E48" s="475">
        <f t="shared" si="12"/>
        <v>0</v>
      </c>
      <c r="F48" s="475">
        <f t="shared" si="12"/>
        <v>231</v>
      </c>
      <c r="G48" s="408">
        <f t="shared" si="6"/>
        <v>231</v>
      </c>
      <c r="H48" s="126">
        <f t="shared" si="7"/>
        <v>0</v>
      </c>
      <c r="I48" s="116"/>
    </row>
    <row r="49" spans="1:9" s="60" customFormat="1" ht="32.25" customHeight="1">
      <c r="A49" s="473" t="s">
        <v>128</v>
      </c>
      <c r="B49" s="66">
        <v>1071</v>
      </c>
      <c r="C49" s="474"/>
      <c r="D49" s="474">
        <f>F49</f>
        <v>0</v>
      </c>
      <c r="E49" s="474"/>
      <c r="F49" s="474"/>
      <c r="G49" s="397">
        <f t="shared" si="6"/>
        <v>0</v>
      </c>
      <c r="H49" s="130">
        <f t="shared" si="7"/>
        <v>0</v>
      </c>
      <c r="I49" s="68"/>
    </row>
    <row r="50" spans="1:9" s="60" customFormat="1" ht="32.25" customHeight="1">
      <c r="A50" s="473" t="s">
        <v>231</v>
      </c>
      <c r="B50" s="66">
        <v>1072</v>
      </c>
      <c r="C50" s="474"/>
      <c r="D50" s="474">
        <f t="shared" ref="D50:D51" si="13">F50</f>
        <v>0</v>
      </c>
      <c r="E50" s="474"/>
      <c r="F50" s="474"/>
      <c r="G50" s="397">
        <f t="shared" si="6"/>
        <v>0</v>
      </c>
      <c r="H50" s="130">
        <f t="shared" si="7"/>
        <v>0</v>
      </c>
      <c r="I50" s="68"/>
    </row>
    <row r="51" spans="1:9" s="60" customFormat="1" ht="32.25" customHeight="1">
      <c r="A51" s="473" t="s">
        <v>204</v>
      </c>
      <c r="B51" s="66">
        <v>1073</v>
      </c>
      <c r="C51" s="474">
        <v>3</v>
      </c>
      <c r="D51" s="474">
        <f t="shared" si="13"/>
        <v>231</v>
      </c>
      <c r="E51" s="474">
        <f>'Розшифровка фінрезультати'!D45</f>
        <v>0</v>
      </c>
      <c r="F51" s="474">
        <f>'Розшифровка фінрезультати'!E45</f>
        <v>231</v>
      </c>
      <c r="G51" s="397">
        <f t="shared" si="6"/>
        <v>231</v>
      </c>
      <c r="H51" s="130">
        <f t="shared" si="7"/>
        <v>0</v>
      </c>
      <c r="I51" s="68"/>
    </row>
    <row r="52" spans="1:9" s="60" customFormat="1" ht="32.25" customHeight="1">
      <c r="A52" s="116" t="s">
        <v>68</v>
      </c>
      <c r="B52" s="117">
        <v>1080</v>
      </c>
      <c r="C52" s="475">
        <f>SUM(C53:C58)</f>
        <v>-1000</v>
      </c>
      <c r="D52" s="475">
        <f t="shared" ref="D52:F52" si="14">SUM(D53:D58)</f>
        <v>-39</v>
      </c>
      <c r="E52" s="475">
        <f t="shared" si="14"/>
        <v>-36</v>
      </c>
      <c r="F52" s="475">
        <f t="shared" si="14"/>
        <v>-39</v>
      </c>
      <c r="G52" s="408">
        <f t="shared" si="6"/>
        <v>-3</v>
      </c>
      <c r="H52" s="126">
        <f t="shared" si="7"/>
        <v>108.33333333333333</v>
      </c>
      <c r="I52" s="116"/>
    </row>
    <row r="53" spans="1:9" s="60" customFormat="1" ht="32.25" customHeight="1">
      <c r="A53" s="473" t="s">
        <v>128</v>
      </c>
      <c r="B53" s="66">
        <v>1081</v>
      </c>
      <c r="C53" s="474" t="s">
        <v>186</v>
      </c>
      <c r="D53" s="474" t="str">
        <f>F53</f>
        <v>(    )</v>
      </c>
      <c r="E53" s="474" t="s">
        <v>186</v>
      </c>
      <c r="F53" s="474" t="s">
        <v>186</v>
      </c>
      <c r="G53" s="397">
        <f t="shared" si="6"/>
        <v>0</v>
      </c>
      <c r="H53" s="130">
        <f t="shared" si="7"/>
        <v>0</v>
      </c>
      <c r="I53" s="68"/>
    </row>
    <row r="54" spans="1:9" s="60" customFormat="1" ht="32.25" customHeight="1">
      <c r="A54" s="473" t="s">
        <v>293</v>
      </c>
      <c r="B54" s="66">
        <v>1082</v>
      </c>
      <c r="C54" s="474" t="s">
        <v>186</v>
      </c>
      <c r="D54" s="474" t="str">
        <f t="shared" ref="D54:D58" si="15">F54</f>
        <v>(    )</v>
      </c>
      <c r="E54" s="474" t="s">
        <v>186</v>
      </c>
      <c r="F54" s="474" t="s">
        <v>186</v>
      </c>
      <c r="G54" s="397">
        <f t="shared" si="6"/>
        <v>0</v>
      </c>
      <c r="H54" s="130">
        <f t="shared" si="7"/>
        <v>0</v>
      </c>
      <c r="I54" s="68"/>
    </row>
    <row r="55" spans="1:9" s="60" customFormat="1" ht="32.25" customHeight="1">
      <c r="A55" s="473" t="s">
        <v>62</v>
      </c>
      <c r="B55" s="66">
        <v>1083</v>
      </c>
      <c r="C55" s="474" t="s">
        <v>186</v>
      </c>
      <c r="D55" s="474" t="str">
        <f t="shared" si="15"/>
        <v>(    )</v>
      </c>
      <c r="E55" s="474" t="s">
        <v>186</v>
      </c>
      <c r="F55" s="474" t="s">
        <v>186</v>
      </c>
      <c r="G55" s="397">
        <f t="shared" si="6"/>
        <v>0</v>
      </c>
      <c r="H55" s="130">
        <f t="shared" si="7"/>
        <v>0</v>
      </c>
      <c r="I55" s="68"/>
    </row>
    <row r="56" spans="1:9" s="60" customFormat="1" ht="32.25" customHeight="1">
      <c r="A56" s="473" t="s">
        <v>46</v>
      </c>
      <c r="B56" s="66">
        <v>1084</v>
      </c>
      <c r="C56" s="474" t="s">
        <v>186</v>
      </c>
      <c r="D56" s="474" t="str">
        <f t="shared" si="15"/>
        <v>(    )</v>
      </c>
      <c r="E56" s="474" t="s">
        <v>186</v>
      </c>
      <c r="F56" s="474" t="s">
        <v>186</v>
      </c>
      <c r="G56" s="397">
        <f t="shared" si="6"/>
        <v>0</v>
      </c>
      <c r="H56" s="130">
        <f t="shared" si="7"/>
        <v>0</v>
      </c>
      <c r="I56" s="68"/>
    </row>
    <row r="57" spans="1:9" s="60" customFormat="1" ht="32.25" customHeight="1">
      <c r="A57" s="473" t="s">
        <v>54</v>
      </c>
      <c r="B57" s="66">
        <v>1085</v>
      </c>
      <c r="C57" s="474" t="s">
        <v>186</v>
      </c>
      <c r="D57" s="474" t="str">
        <f t="shared" si="15"/>
        <v>(    )</v>
      </c>
      <c r="E57" s="474" t="s">
        <v>186</v>
      </c>
      <c r="F57" s="474" t="s">
        <v>186</v>
      </c>
      <c r="G57" s="397">
        <f t="shared" si="6"/>
        <v>0</v>
      </c>
      <c r="H57" s="130">
        <f t="shared" si="7"/>
        <v>0</v>
      </c>
      <c r="I57" s="68"/>
    </row>
    <row r="58" spans="1:9" s="272" customFormat="1" ht="32.25" customHeight="1">
      <c r="A58" s="473" t="s">
        <v>143</v>
      </c>
      <c r="B58" s="66">
        <v>1086</v>
      </c>
      <c r="C58" s="474">
        <v>-1000</v>
      </c>
      <c r="D58" s="474">
        <f t="shared" si="15"/>
        <v>-39</v>
      </c>
      <c r="E58" s="474">
        <v>-36</v>
      </c>
      <c r="F58" s="474">
        <f>'Розшифровка фінрезультати'!E55</f>
        <v>-39</v>
      </c>
      <c r="G58" s="397">
        <f t="shared" si="6"/>
        <v>-3</v>
      </c>
      <c r="H58" s="130">
        <f t="shared" si="7"/>
        <v>108.33333333333333</v>
      </c>
      <c r="I58" s="68"/>
    </row>
    <row r="59" spans="1:9" s="60" customFormat="1" ht="32.25" customHeight="1">
      <c r="A59" s="116" t="s">
        <v>4</v>
      </c>
      <c r="B59" s="117">
        <v>1100</v>
      </c>
      <c r="C59" s="395">
        <f>SUM(C18,C19,C40,C48,C52)</f>
        <v>8071</v>
      </c>
      <c r="D59" s="395">
        <f t="shared" ref="D59:F59" si="16">SUM(D18,D19,D40,D48,D52)</f>
        <v>15953</v>
      </c>
      <c r="E59" s="395">
        <f t="shared" si="16"/>
        <v>19044</v>
      </c>
      <c r="F59" s="395">
        <f t="shared" si="16"/>
        <v>15953</v>
      </c>
      <c r="G59" s="408">
        <f t="shared" si="6"/>
        <v>-3091</v>
      </c>
      <c r="H59" s="126">
        <f t="shared" si="7"/>
        <v>83.769166141566899</v>
      </c>
      <c r="I59" s="116"/>
    </row>
    <row r="60" spans="1:9" s="60" customFormat="1" ht="32.25" customHeight="1">
      <c r="A60" s="473" t="s">
        <v>83</v>
      </c>
      <c r="B60" s="66">
        <v>1110</v>
      </c>
      <c r="C60" s="474"/>
      <c r="D60" s="474"/>
      <c r="E60" s="474"/>
      <c r="F60" s="474"/>
      <c r="G60" s="397">
        <f t="shared" si="6"/>
        <v>0</v>
      </c>
      <c r="H60" s="130">
        <f t="shared" si="7"/>
        <v>0</v>
      </c>
      <c r="I60" s="68"/>
    </row>
    <row r="61" spans="1:9" s="60" customFormat="1" ht="32.25" customHeight="1">
      <c r="A61" s="473" t="s">
        <v>86</v>
      </c>
      <c r="B61" s="66">
        <v>1120</v>
      </c>
      <c r="C61" s="474" t="s">
        <v>186</v>
      </c>
      <c r="D61" s="474" t="s">
        <v>186</v>
      </c>
      <c r="E61" s="474" t="s">
        <v>186</v>
      </c>
      <c r="F61" s="474" t="s">
        <v>186</v>
      </c>
      <c r="G61" s="397">
        <f t="shared" si="6"/>
        <v>0</v>
      </c>
      <c r="H61" s="130">
        <f t="shared" si="7"/>
        <v>0</v>
      </c>
      <c r="I61" s="68"/>
    </row>
    <row r="62" spans="1:9" s="60" customFormat="1" ht="32.25" customHeight="1">
      <c r="A62" s="116" t="s">
        <v>84</v>
      </c>
      <c r="B62" s="117">
        <v>1130</v>
      </c>
      <c r="C62" s="395"/>
      <c r="D62" s="395"/>
      <c r="E62" s="395"/>
      <c r="F62" s="395"/>
      <c r="G62" s="408">
        <f t="shared" si="6"/>
        <v>0</v>
      </c>
      <c r="H62" s="126">
        <f t="shared" si="7"/>
        <v>0</v>
      </c>
      <c r="I62" s="116"/>
    </row>
    <row r="63" spans="1:9" s="60" customFormat="1" ht="45.75" customHeight="1">
      <c r="A63" s="462" t="s">
        <v>560</v>
      </c>
      <c r="B63" s="117">
        <v>1140</v>
      </c>
      <c r="C63" s="475">
        <v>-609</v>
      </c>
      <c r="D63" s="475">
        <f>F63</f>
        <v>-610</v>
      </c>
      <c r="E63" s="475">
        <v>-496</v>
      </c>
      <c r="F63" s="475">
        <v>-610</v>
      </c>
      <c r="G63" s="408">
        <f t="shared" si="6"/>
        <v>-114</v>
      </c>
      <c r="H63" s="126">
        <f t="shared" si="7"/>
        <v>122.98387096774192</v>
      </c>
      <c r="I63" s="116"/>
    </row>
    <row r="64" spans="1:9" s="60" customFormat="1" ht="32.25" customHeight="1">
      <c r="A64" s="116" t="s">
        <v>205</v>
      </c>
      <c r="B64" s="117">
        <v>1150</v>
      </c>
      <c r="C64" s="396">
        <f>SUM(C65:C66)</f>
        <v>631</v>
      </c>
      <c r="D64" s="475">
        <f t="shared" ref="D64:D66" si="17">F64</f>
        <v>1158</v>
      </c>
      <c r="E64" s="396">
        <f t="shared" ref="E64:F64" si="18">SUM(E65:E66)</f>
        <v>1148</v>
      </c>
      <c r="F64" s="396">
        <f t="shared" si="18"/>
        <v>1158</v>
      </c>
      <c r="G64" s="408">
        <f t="shared" si="6"/>
        <v>10</v>
      </c>
      <c r="H64" s="126">
        <f t="shared" si="7"/>
        <v>100.87108013937282</v>
      </c>
      <c r="I64" s="116"/>
    </row>
    <row r="65" spans="1:9" s="60" customFormat="1" ht="32.25" customHeight="1">
      <c r="A65" s="473" t="s">
        <v>128</v>
      </c>
      <c r="B65" s="66">
        <v>1151</v>
      </c>
      <c r="C65" s="474"/>
      <c r="D65" s="475">
        <f t="shared" si="17"/>
        <v>0</v>
      </c>
      <c r="E65" s="474"/>
      <c r="F65" s="474"/>
      <c r="G65" s="397">
        <f t="shared" si="6"/>
        <v>0</v>
      </c>
      <c r="H65" s="130">
        <f t="shared" si="7"/>
        <v>0</v>
      </c>
      <c r="I65" s="68"/>
    </row>
    <row r="66" spans="1:9" s="60" customFormat="1" ht="32.25" customHeight="1">
      <c r="A66" s="473" t="s">
        <v>597</v>
      </c>
      <c r="B66" s="66">
        <v>1152</v>
      </c>
      <c r="C66" s="474">
        <f>'Розшифровка фінрезультати'!C63</f>
        <v>631</v>
      </c>
      <c r="D66" s="474">
        <f t="shared" si="17"/>
        <v>1158</v>
      </c>
      <c r="E66" s="474">
        <f>'Розшифровка фінрезультати'!D63</f>
        <v>1148</v>
      </c>
      <c r="F66" s="474">
        <f>'Розшифровка фінрезультати'!E63</f>
        <v>1158</v>
      </c>
      <c r="G66" s="397">
        <f t="shared" si="6"/>
        <v>10</v>
      </c>
      <c r="H66" s="130">
        <f t="shared" si="7"/>
        <v>100.87108013937282</v>
      </c>
      <c r="I66" s="68"/>
    </row>
    <row r="67" spans="1:9" s="60" customFormat="1" ht="32.25" customHeight="1">
      <c r="A67" s="116" t="s">
        <v>206</v>
      </c>
      <c r="B67" s="117">
        <v>1160</v>
      </c>
      <c r="C67" s="475">
        <f>SUM(C68:C69)</f>
        <v>-100</v>
      </c>
      <c r="D67" s="475">
        <f t="shared" ref="D67:F67" si="19">SUM(D68:D69)</f>
        <v>-9</v>
      </c>
      <c r="E67" s="475">
        <f t="shared" si="19"/>
        <v>-36</v>
      </c>
      <c r="F67" s="475">
        <f t="shared" si="19"/>
        <v>-9</v>
      </c>
      <c r="G67" s="408">
        <f t="shared" si="6"/>
        <v>27</v>
      </c>
      <c r="H67" s="126">
        <f t="shared" si="7"/>
        <v>25</v>
      </c>
      <c r="I67" s="116"/>
    </row>
    <row r="68" spans="1:9" s="55" customFormat="1" ht="32.25" customHeight="1">
      <c r="A68" s="473" t="s">
        <v>128</v>
      </c>
      <c r="B68" s="66">
        <v>1161</v>
      </c>
      <c r="C68" s="474" t="s">
        <v>186</v>
      </c>
      <c r="D68" s="474" t="str">
        <f>F68</f>
        <v>(    )</v>
      </c>
      <c r="E68" s="474" t="s">
        <v>186</v>
      </c>
      <c r="F68" s="474" t="s">
        <v>186</v>
      </c>
      <c r="G68" s="397">
        <f t="shared" si="6"/>
        <v>0</v>
      </c>
      <c r="H68" s="130">
        <f t="shared" si="7"/>
        <v>0</v>
      </c>
      <c r="I68" s="68"/>
    </row>
    <row r="69" spans="1:9" s="55" customFormat="1" ht="32.25" customHeight="1">
      <c r="A69" s="473" t="s">
        <v>90</v>
      </c>
      <c r="B69" s="66">
        <v>1162</v>
      </c>
      <c r="C69" s="474">
        <f>'Розшифровка фінрезультати'!C68</f>
        <v>-100</v>
      </c>
      <c r="D69" s="474">
        <f>F69</f>
        <v>-9</v>
      </c>
      <c r="E69" s="474">
        <f>'Розшифровка фінрезультати'!D68</f>
        <v>-36</v>
      </c>
      <c r="F69" s="474">
        <f>'Розшифровка фінрезультати'!E68</f>
        <v>-9</v>
      </c>
      <c r="G69" s="397">
        <f t="shared" si="6"/>
        <v>27</v>
      </c>
      <c r="H69" s="130">
        <f t="shared" si="7"/>
        <v>25</v>
      </c>
      <c r="I69" s="68"/>
    </row>
    <row r="70" spans="1:9" s="60" customFormat="1" ht="32.25" customHeight="1">
      <c r="A70" s="462" t="s">
        <v>74</v>
      </c>
      <c r="B70" s="63">
        <v>1170</v>
      </c>
      <c r="C70" s="475">
        <f>SUM(C59,C60,C61,C62,C63,C64,C67)</f>
        <v>7993</v>
      </c>
      <c r="D70" s="475">
        <f t="shared" ref="D70:F70" si="20">SUM(D59,D60,D61,D62,D63,D64,D67)</f>
        <v>16492</v>
      </c>
      <c r="E70" s="475">
        <f t="shared" si="20"/>
        <v>19660</v>
      </c>
      <c r="F70" s="475">
        <f t="shared" si="20"/>
        <v>16492</v>
      </c>
      <c r="G70" s="408">
        <f t="shared" si="6"/>
        <v>-3168</v>
      </c>
      <c r="H70" s="126">
        <f t="shared" si="7"/>
        <v>83.886063072227884</v>
      </c>
      <c r="I70" s="65"/>
    </row>
    <row r="71" spans="1:9" s="60" customFormat="1" ht="32.25" customHeight="1">
      <c r="A71" s="473" t="s">
        <v>198</v>
      </c>
      <c r="B71" s="66">
        <v>1180</v>
      </c>
      <c r="C71" s="474" t="s">
        <v>186</v>
      </c>
      <c r="D71" s="474">
        <f>F71</f>
        <v>-2454</v>
      </c>
      <c r="E71" s="474">
        <v>-2075</v>
      </c>
      <c r="F71" s="474">
        <v>-2454</v>
      </c>
      <c r="G71" s="397">
        <f t="shared" si="6"/>
        <v>-379</v>
      </c>
      <c r="H71" s="130">
        <f t="shared" si="7"/>
        <v>118.26506024096386</v>
      </c>
      <c r="I71" s="68"/>
    </row>
    <row r="72" spans="1:9" s="60" customFormat="1" ht="32.25" customHeight="1">
      <c r="A72" s="473" t="s">
        <v>199</v>
      </c>
      <c r="B72" s="66">
        <v>1181</v>
      </c>
      <c r="C72" s="474"/>
      <c r="D72" s="474">
        <f t="shared" ref="D72:D74" si="21">F72</f>
        <v>0</v>
      </c>
      <c r="E72" s="474"/>
      <c r="F72" s="474"/>
      <c r="G72" s="397">
        <f t="shared" si="6"/>
        <v>0</v>
      </c>
      <c r="H72" s="130">
        <f t="shared" si="7"/>
        <v>0</v>
      </c>
      <c r="I72" s="68"/>
    </row>
    <row r="73" spans="1:9" s="60" customFormat="1" ht="32.25" customHeight="1">
      <c r="A73" s="473" t="s">
        <v>200</v>
      </c>
      <c r="B73" s="66">
        <v>1190</v>
      </c>
      <c r="C73" s="474"/>
      <c r="D73" s="474">
        <f t="shared" si="21"/>
        <v>0</v>
      </c>
      <c r="E73" s="474"/>
      <c r="F73" s="474"/>
      <c r="G73" s="397">
        <f t="shared" si="6"/>
        <v>0</v>
      </c>
      <c r="H73" s="130">
        <f t="shared" si="7"/>
        <v>0</v>
      </c>
      <c r="I73" s="68"/>
    </row>
    <row r="74" spans="1:9" s="60" customFormat="1" ht="32.25" customHeight="1">
      <c r="A74" s="473" t="s">
        <v>201</v>
      </c>
      <c r="B74" s="66">
        <v>1191</v>
      </c>
      <c r="C74" s="474" t="s">
        <v>186</v>
      </c>
      <c r="D74" s="474" t="str">
        <f t="shared" si="21"/>
        <v>(    )</v>
      </c>
      <c r="E74" s="474" t="s">
        <v>186</v>
      </c>
      <c r="F74" s="474" t="s">
        <v>186</v>
      </c>
      <c r="G74" s="397">
        <f t="shared" si="6"/>
        <v>0</v>
      </c>
      <c r="H74" s="130">
        <f t="shared" si="7"/>
        <v>0</v>
      </c>
      <c r="I74" s="68"/>
    </row>
    <row r="75" spans="1:9" s="60" customFormat="1" ht="32.25" customHeight="1">
      <c r="A75" s="116" t="s">
        <v>221</v>
      </c>
      <c r="B75" s="117">
        <v>1200</v>
      </c>
      <c r="C75" s="395">
        <f>SUM(C70,C71,C72,C73,C74)</f>
        <v>7993</v>
      </c>
      <c r="D75" s="395">
        <f t="shared" ref="D75:F75" si="22">SUM(D70,D71,D72,D73,D74)</f>
        <v>14038</v>
      </c>
      <c r="E75" s="395">
        <f t="shared" si="22"/>
        <v>17585</v>
      </c>
      <c r="F75" s="395">
        <f t="shared" si="22"/>
        <v>14038</v>
      </c>
      <c r="G75" s="408">
        <f t="shared" si="6"/>
        <v>-3547</v>
      </c>
      <c r="H75" s="126">
        <f t="shared" si="7"/>
        <v>79.829400056866646</v>
      </c>
      <c r="I75" s="116"/>
    </row>
    <row r="76" spans="1:9" s="60" customFormat="1" ht="32.25" customHeight="1">
      <c r="A76" s="473" t="s">
        <v>24</v>
      </c>
      <c r="B76" s="66">
        <v>1201</v>
      </c>
      <c r="C76" s="474">
        <f>IF(C75&gt;=0,C75,"")</f>
        <v>7993</v>
      </c>
      <c r="D76" s="474">
        <f t="shared" ref="D76:F76" si="23">IF(D75&gt;=0,D75,"")</f>
        <v>14038</v>
      </c>
      <c r="E76" s="474">
        <f t="shared" si="23"/>
        <v>17585</v>
      </c>
      <c r="F76" s="474">
        <f t="shared" si="23"/>
        <v>14038</v>
      </c>
      <c r="G76" s="397">
        <f>IF(F76="",0,F76)-IF(E76="",0,E76)</f>
        <v>-3547</v>
      </c>
      <c r="H76" s="130">
        <f>IF(IF(E76="",0,E76)=0,0,IF(F76="",0,F76)/IF(E76="",0,E76))*100</f>
        <v>79.829400056866646</v>
      </c>
      <c r="I76" s="68"/>
    </row>
    <row r="77" spans="1:9" s="60" customFormat="1" ht="32.25" customHeight="1">
      <c r="A77" s="473" t="s">
        <v>25</v>
      </c>
      <c r="B77" s="66">
        <v>1202</v>
      </c>
      <c r="C77" s="474" t="str">
        <f>IF(C75&lt;0,C75,"")</f>
        <v/>
      </c>
      <c r="D77" s="474" t="str">
        <f t="shared" ref="D77:F77" si="24">IF(D75&lt;0,D75,"")</f>
        <v/>
      </c>
      <c r="E77" s="474" t="str">
        <f t="shared" si="24"/>
        <v/>
      </c>
      <c r="F77" s="474" t="str">
        <f t="shared" si="24"/>
        <v/>
      </c>
      <c r="G77" s="397">
        <f>IF(F77="",0,F77)-IF(E77="",0,E77)</f>
        <v>0</v>
      </c>
      <c r="H77" s="130">
        <f>IF(IF(E77="",0,E77)=0,0,IF(F77="",0,F77)/IF(E77="",0,E77))*100</f>
        <v>0</v>
      </c>
      <c r="I77" s="68"/>
    </row>
    <row r="78" spans="1:9" s="60" customFormat="1" ht="32.25" customHeight="1">
      <c r="A78" s="116" t="s">
        <v>19</v>
      </c>
      <c r="B78" s="117">
        <v>1210</v>
      </c>
      <c r="C78" s="475">
        <f>SUM(C8,C48,C60,C62,C64,C72,C73)</f>
        <v>123737</v>
      </c>
      <c r="D78" s="475">
        <f t="shared" ref="D78:F78" si="25">SUM(D8,D48,D60,D62,D64,D72,D73)</f>
        <v>144934</v>
      </c>
      <c r="E78" s="475">
        <f t="shared" si="25"/>
        <v>141916</v>
      </c>
      <c r="F78" s="475">
        <f t="shared" si="25"/>
        <v>144934</v>
      </c>
      <c r="G78" s="408">
        <f t="shared" ref="G78:G95" si="26">IF(F78="(    )",0,F78)-IF(E78="(    )",0,E78)</f>
        <v>3018</v>
      </c>
      <c r="H78" s="126">
        <f t="shared" ref="H78:H95" si="27">IF(IF(E78="(    )",0,E78)=0,0,IF(F78="(    )",0,F78)/IF(E78="(    )",0,E78))*100</f>
        <v>102.12661010738746</v>
      </c>
      <c r="I78" s="116"/>
    </row>
    <row r="79" spans="1:9" s="60" customFormat="1" ht="32.25" customHeight="1">
      <c r="A79" s="116" t="s">
        <v>88</v>
      </c>
      <c r="B79" s="117">
        <v>1220</v>
      </c>
      <c r="C79" s="395">
        <f>SUM(C9,C19,C40,C52,C61,C63,C67,C71,C74)</f>
        <v>-115744</v>
      </c>
      <c r="D79" s="395">
        <f t="shared" ref="D79:F79" si="28">SUM(D9,D19,D40,D52,D61,D63,D67,D71,D74)</f>
        <v>-130896</v>
      </c>
      <c r="E79" s="395">
        <f t="shared" si="28"/>
        <v>-124331</v>
      </c>
      <c r="F79" s="395">
        <f t="shared" si="28"/>
        <v>-130896</v>
      </c>
      <c r="G79" s="408">
        <f t="shared" si="26"/>
        <v>-6565</v>
      </c>
      <c r="H79" s="126">
        <f t="shared" si="27"/>
        <v>105.28025995125914</v>
      </c>
      <c r="I79" s="116"/>
    </row>
    <row r="80" spans="1:9" s="60" customFormat="1" ht="32.25" customHeight="1">
      <c r="A80" s="473" t="s">
        <v>144</v>
      </c>
      <c r="B80" s="66">
        <v>1230</v>
      </c>
      <c r="C80" s="474"/>
      <c r="D80" s="474"/>
      <c r="E80" s="474"/>
      <c r="F80" s="474"/>
      <c r="G80" s="397">
        <f t="shared" si="26"/>
        <v>0</v>
      </c>
      <c r="H80" s="130">
        <f t="shared" si="27"/>
        <v>0</v>
      </c>
      <c r="I80" s="68"/>
    </row>
    <row r="81" spans="1:9" s="60" customFormat="1" ht="32.25" customHeight="1">
      <c r="A81" s="561" t="s">
        <v>106</v>
      </c>
      <c r="B81" s="562"/>
      <c r="C81" s="562"/>
      <c r="D81" s="562"/>
      <c r="E81" s="562"/>
      <c r="F81" s="562"/>
      <c r="G81" s="562"/>
      <c r="H81" s="562"/>
      <c r="I81" s="563"/>
    </row>
    <row r="82" spans="1:9" s="60" customFormat="1" ht="32.25" customHeight="1">
      <c r="A82" s="473" t="s">
        <v>153</v>
      </c>
      <c r="B82" s="66">
        <v>1300</v>
      </c>
      <c r="C82" s="474">
        <f t="shared" ref="C82:D82" si="29">C59</f>
        <v>8071</v>
      </c>
      <c r="D82" s="474">
        <f t="shared" si="29"/>
        <v>15953</v>
      </c>
      <c r="E82" s="474">
        <f t="shared" ref="E82" si="30">E59</f>
        <v>19044</v>
      </c>
      <c r="F82" s="474">
        <f t="shared" ref="F82" si="31">F59</f>
        <v>15953</v>
      </c>
      <c r="G82" s="397">
        <f t="shared" si="26"/>
        <v>-3091</v>
      </c>
      <c r="H82" s="130">
        <f t="shared" si="27"/>
        <v>83.769166141566899</v>
      </c>
      <c r="I82" s="68"/>
    </row>
    <row r="83" spans="1:9" s="60" customFormat="1" ht="32.25" customHeight="1">
      <c r="A83" s="473" t="s">
        <v>271</v>
      </c>
      <c r="B83" s="66">
        <v>1301</v>
      </c>
      <c r="C83" s="474">
        <f t="shared" ref="C83:D83" si="32">C93</f>
        <v>5924</v>
      </c>
      <c r="D83" s="474">
        <f t="shared" si="32"/>
        <v>6571</v>
      </c>
      <c r="E83" s="474">
        <f t="shared" ref="E83" si="33">E93</f>
        <v>6206</v>
      </c>
      <c r="F83" s="474">
        <f t="shared" ref="F83" si="34">F93</f>
        <v>6571</v>
      </c>
      <c r="G83" s="397">
        <f t="shared" si="26"/>
        <v>365</v>
      </c>
      <c r="H83" s="130">
        <f t="shared" si="27"/>
        <v>105.8814050918466</v>
      </c>
      <c r="I83" s="68"/>
    </row>
    <row r="84" spans="1:9" s="60" customFormat="1" ht="32.25" customHeight="1">
      <c r="A84" s="473" t="s">
        <v>272</v>
      </c>
      <c r="B84" s="66">
        <v>1302</v>
      </c>
      <c r="C84" s="397">
        <f t="shared" ref="C84:D84" si="35">-C49</f>
        <v>0</v>
      </c>
      <c r="D84" s="397">
        <f t="shared" si="35"/>
        <v>0</v>
      </c>
      <c r="E84" s="397">
        <f t="shared" ref="E84" si="36">-E49</f>
        <v>0</v>
      </c>
      <c r="F84" s="397">
        <f t="shared" ref="F84" si="37">-F49</f>
        <v>0</v>
      </c>
      <c r="G84" s="397">
        <f t="shared" si="26"/>
        <v>0</v>
      </c>
      <c r="H84" s="130">
        <f t="shared" si="27"/>
        <v>0</v>
      </c>
      <c r="I84" s="68"/>
    </row>
    <row r="85" spans="1:9" s="60" customFormat="1" ht="32.25" customHeight="1">
      <c r="A85" s="473" t="s">
        <v>273</v>
      </c>
      <c r="B85" s="66">
        <v>1303</v>
      </c>
      <c r="C85" s="397">
        <f t="shared" ref="C85:D85" si="38">-IF(C53="(    )",0,C53)</f>
        <v>0</v>
      </c>
      <c r="D85" s="397">
        <f t="shared" si="38"/>
        <v>0</v>
      </c>
      <c r="E85" s="397">
        <f t="shared" ref="E85" si="39">-IF(E53="(    )",0,E53)</f>
        <v>0</v>
      </c>
      <c r="F85" s="397">
        <f t="shared" ref="F85" si="40">-IF(F53="(    )",0,F53)</f>
        <v>0</v>
      </c>
      <c r="G85" s="397">
        <f t="shared" si="26"/>
        <v>0</v>
      </c>
      <c r="H85" s="130">
        <f t="shared" si="27"/>
        <v>0</v>
      </c>
      <c r="I85" s="68"/>
    </row>
    <row r="86" spans="1:9" s="60" customFormat="1" ht="32.25" customHeight="1">
      <c r="A86" s="473" t="s">
        <v>274</v>
      </c>
      <c r="B86" s="66">
        <v>1304</v>
      </c>
      <c r="C86" s="397">
        <f t="shared" ref="C86:D86" si="41">-C50</f>
        <v>0</v>
      </c>
      <c r="D86" s="397">
        <f t="shared" si="41"/>
        <v>0</v>
      </c>
      <c r="E86" s="397">
        <f t="shared" ref="E86" si="42">-E50</f>
        <v>0</v>
      </c>
      <c r="F86" s="397">
        <f t="shared" ref="F86" si="43">-F50</f>
        <v>0</v>
      </c>
      <c r="G86" s="397">
        <f t="shared" si="26"/>
        <v>0</v>
      </c>
      <c r="H86" s="130">
        <f t="shared" si="27"/>
        <v>0</v>
      </c>
      <c r="I86" s="68"/>
    </row>
    <row r="87" spans="1:9" s="60" customFormat="1" ht="32.25" customHeight="1">
      <c r="A87" s="473" t="s">
        <v>275</v>
      </c>
      <c r="B87" s="66">
        <v>1305</v>
      </c>
      <c r="C87" s="474">
        <f t="shared" ref="C87:D87" si="44">-IF(C54="(    )",0,C54)</f>
        <v>0</v>
      </c>
      <c r="D87" s="474">
        <f t="shared" si="44"/>
        <v>0</v>
      </c>
      <c r="E87" s="474">
        <f t="shared" ref="E87" si="45">-IF(E54="(    )",0,E54)</f>
        <v>0</v>
      </c>
      <c r="F87" s="474">
        <f t="shared" ref="F87" si="46">-IF(F54="(    )",0,F54)</f>
        <v>0</v>
      </c>
      <c r="G87" s="397">
        <f t="shared" ref="G87:G88" si="47">IF(F87="(    )",0,F87)-IF(E87="(    )",0,E87)</f>
        <v>0</v>
      </c>
      <c r="H87" s="130">
        <f t="shared" ref="H87:H88" si="48">IF(IF(E87="(    )",0,E87)=0,0,IF(F87="(    )",0,F87)/IF(E87="(    )",0,E87))*100</f>
        <v>0</v>
      </c>
      <c r="I87" s="68"/>
    </row>
    <row r="88" spans="1:9" s="60" customFormat="1" ht="32.25" customHeight="1">
      <c r="A88" s="116" t="s">
        <v>100</v>
      </c>
      <c r="B88" s="117">
        <v>1310</v>
      </c>
      <c r="C88" s="398">
        <f>SUM(C82:C87)</f>
        <v>13995</v>
      </c>
      <c r="D88" s="398">
        <f t="shared" ref="D88:F88" si="49">SUM(D82:D87)</f>
        <v>22524</v>
      </c>
      <c r="E88" s="398">
        <f t="shared" si="49"/>
        <v>25250</v>
      </c>
      <c r="F88" s="398">
        <f t="shared" si="49"/>
        <v>22524</v>
      </c>
      <c r="G88" s="408">
        <f t="shared" si="47"/>
        <v>-2726</v>
      </c>
      <c r="H88" s="126">
        <f t="shared" si="48"/>
        <v>89.203960396039605</v>
      </c>
      <c r="I88" s="116"/>
    </row>
    <row r="89" spans="1:9" s="60" customFormat="1" ht="32.25" customHeight="1">
      <c r="A89" s="462" t="s">
        <v>134</v>
      </c>
      <c r="B89" s="63"/>
      <c r="C89" s="475"/>
      <c r="D89" s="475"/>
      <c r="E89" s="475"/>
      <c r="F89" s="475"/>
      <c r="G89" s="408"/>
      <c r="H89" s="126"/>
      <c r="I89" s="65"/>
    </row>
    <row r="90" spans="1:9" s="60" customFormat="1" ht="32.25" customHeight="1">
      <c r="A90" s="473" t="s">
        <v>435</v>
      </c>
      <c r="B90" s="66">
        <v>1400</v>
      </c>
      <c r="C90" s="474">
        <v>47362</v>
      </c>
      <c r="D90" s="474">
        <f>F90</f>
        <v>51144</v>
      </c>
      <c r="E90" s="474">
        <f>-E10-'Розшифровка фінрезультати'!D43</f>
        <v>48108</v>
      </c>
      <c r="F90" s="474">
        <f>-F10-'Розшифровка фінрезультати'!E43</f>
        <v>51144</v>
      </c>
      <c r="G90" s="397">
        <f t="shared" si="26"/>
        <v>3036</v>
      </c>
      <c r="H90" s="130">
        <f t="shared" si="27"/>
        <v>106.31080069842854</v>
      </c>
      <c r="I90" s="68"/>
    </row>
    <row r="91" spans="1:9" s="60" customFormat="1" ht="32.25" customHeight="1">
      <c r="A91" s="473" t="s">
        <v>5</v>
      </c>
      <c r="B91" s="66">
        <v>1410</v>
      </c>
      <c r="C91" s="474">
        <f>-C13-C25-'Розшифровка фінрезультати'!C56</f>
        <v>36722</v>
      </c>
      <c r="D91" s="474">
        <f t="shared" ref="D91:D94" si="50">F91</f>
        <v>40688</v>
      </c>
      <c r="E91" s="474">
        <f>-E13-E25-'Розшифровка фінрезультати'!D56</f>
        <v>40092</v>
      </c>
      <c r="F91" s="474">
        <f>-F13-F25-'Розшифровка фінрезультати'!E56</f>
        <v>40688</v>
      </c>
      <c r="G91" s="397">
        <f t="shared" si="26"/>
        <v>596</v>
      </c>
      <c r="H91" s="130">
        <f t="shared" si="27"/>
        <v>101.48658086401277</v>
      </c>
      <c r="I91" s="68"/>
    </row>
    <row r="92" spans="1:9" s="60" customFormat="1" ht="32.25" customHeight="1">
      <c r="A92" s="473" t="s">
        <v>6</v>
      </c>
      <c r="B92" s="66">
        <v>1420</v>
      </c>
      <c r="C92" s="474">
        <f>-C14-C26-'Розшифровка фінрезультати'!C57</f>
        <v>7841</v>
      </c>
      <c r="D92" s="474">
        <f t="shared" si="50"/>
        <v>8428</v>
      </c>
      <c r="E92" s="474">
        <f>-E14-E26-'Розшифровка фінрезультати'!D57</f>
        <v>8820</v>
      </c>
      <c r="F92" s="474">
        <f>-F14-F26-'Розшифровка фінрезультати'!E57</f>
        <v>8428</v>
      </c>
      <c r="G92" s="397">
        <f t="shared" si="26"/>
        <v>-392</v>
      </c>
      <c r="H92" s="130">
        <f t="shared" si="27"/>
        <v>95.555555555555557</v>
      </c>
      <c r="I92" s="68"/>
    </row>
    <row r="93" spans="1:9" s="60" customFormat="1" ht="32.25" customHeight="1">
      <c r="A93" s="473" t="s">
        <v>7</v>
      </c>
      <c r="B93" s="66">
        <v>1430</v>
      </c>
      <c r="C93" s="474">
        <f>-C16-C27</f>
        <v>5924</v>
      </c>
      <c r="D93" s="474">
        <f t="shared" si="50"/>
        <v>6571</v>
      </c>
      <c r="E93" s="474">
        <f>-E16-E27</f>
        <v>6206</v>
      </c>
      <c r="F93" s="474">
        <f>-F16-F27</f>
        <v>6571</v>
      </c>
      <c r="G93" s="397">
        <f t="shared" si="26"/>
        <v>365</v>
      </c>
      <c r="H93" s="130">
        <f t="shared" si="27"/>
        <v>105.8814050918466</v>
      </c>
      <c r="I93" s="68"/>
    </row>
    <row r="94" spans="1:9" s="60" customFormat="1" ht="32.25" customHeight="1">
      <c r="A94" s="473" t="s">
        <v>27</v>
      </c>
      <c r="B94" s="66">
        <v>1440</v>
      </c>
      <c r="C94" s="474">
        <v>17174</v>
      </c>
      <c r="D94" s="474">
        <f t="shared" si="50"/>
        <v>20973</v>
      </c>
      <c r="E94" s="474">
        <v>18486</v>
      </c>
      <c r="F94" s="474">
        <v>20973</v>
      </c>
      <c r="G94" s="397">
        <f t="shared" si="26"/>
        <v>2487</v>
      </c>
      <c r="H94" s="130">
        <f t="shared" si="27"/>
        <v>113.45342421291788</v>
      </c>
      <c r="I94" s="68"/>
    </row>
    <row r="95" spans="1:9" s="60" customFormat="1" ht="32.25" customHeight="1">
      <c r="A95" s="116" t="s">
        <v>600</v>
      </c>
      <c r="B95" s="288">
        <v>1450</v>
      </c>
      <c r="C95" s="395">
        <f>SUM(C90,C91:C94)</f>
        <v>115023</v>
      </c>
      <c r="D95" s="395">
        <f>SUM(D90,D91:D94)</f>
        <v>127804</v>
      </c>
      <c r="E95" s="395">
        <f>SUM(E90,E91:E94)</f>
        <v>121712</v>
      </c>
      <c r="F95" s="395">
        <f>SUM(F90,F91:F94)</f>
        <v>127804</v>
      </c>
      <c r="G95" s="408">
        <f t="shared" si="26"/>
        <v>6092</v>
      </c>
      <c r="H95" s="126">
        <f t="shared" si="27"/>
        <v>105.00525831471012</v>
      </c>
      <c r="I95" s="116"/>
    </row>
    <row r="96" spans="1:9" s="3" customFormat="1" ht="20.399999999999999">
      <c r="A96" s="69"/>
      <c r="B96" s="70"/>
      <c r="C96" s="70"/>
      <c r="D96" s="70"/>
      <c r="E96" s="70"/>
      <c r="F96" s="70"/>
      <c r="G96" s="70"/>
      <c r="H96" s="70"/>
      <c r="I96" s="70"/>
    </row>
    <row r="97" spans="1:9" s="219" customFormat="1" ht="60.75" customHeight="1">
      <c r="A97" s="216" t="s">
        <v>425</v>
      </c>
      <c r="B97" s="217"/>
      <c r="C97" s="557" t="s">
        <v>429</v>
      </c>
      <c r="D97" s="557"/>
      <c r="E97" s="491"/>
      <c r="F97" s="558" t="s">
        <v>559</v>
      </c>
      <c r="G97" s="558"/>
      <c r="H97" s="558"/>
      <c r="I97" s="218"/>
    </row>
    <row r="98" spans="1:9" s="220" customFormat="1">
      <c r="A98" s="458" t="s">
        <v>360</v>
      </c>
      <c r="B98" s="208"/>
      <c r="C98" s="550" t="s">
        <v>66</v>
      </c>
      <c r="D98" s="550"/>
      <c r="E98" s="208"/>
      <c r="F98" s="546" t="s">
        <v>173</v>
      </c>
      <c r="G98" s="546"/>
      <c r="H98" s="546"/>
      <c r="I98" s="210"/>
    </row>
    <row r="99" spans="1:9">
      <c r="A99" s="13"/>
      <c r="B99" s="468"/>
      <c r="C99" s="468"/>
      <c r="D99" s="468"/>
      <c r="E99" s="468"/>
      <c r="F99" s="468"/>
      <c r="G99" s="468"/>
      <c r="H99" s="468"/>
      <c r="I99" s="468"/>
    </row>
    <row r="100" spans="1:9">
      <c r="A100" s="13"/>
      <c r="B100" s="14"/>
      <c r="C100" s="14"/>
      <c r="D100" s="14"/>
      <c r="F100" s="14"/>
      <c r="G100" s="14"/>
      <c r="H100" s="14"/>
      <c r="I100" s="14"/>
    </row>
    <row r="101" spans="1:9">
      <c r="A101" s="13"/>
      <c r="B101" s="14"/>
      <c r="C101" s="14"/>
      <c r="D101" s="14"/>
      <c r="F101" s="14"/>
      <c r="G101" s="14"/>
      <c r="H101" s="14"/>
      <c r="I101" s="14"/>
    </row>
    <row r="102" spans="1:9">
      <c r="A102" s="13"/>
      <c r="B102" s="14"/>
      <c r="C102" s="14"/>
      <c r="D102" s="14"/>
      <c r="F102" s="14"/>
      <c r="G102" s="14"/>
      <c r="H102" s="14"/>
      <c r="I102" s="14"/>
    </row>
    <row r="103" spans="1:9">
      <c r="A103" s="13"/>
      <c r="B103" s="14"/>
      <c r="C103" s="14"/>
      <c r="D103" s="14"/>
      <c r="F103" s="14"/>
      <c r="G103" s="14"/>
      <c r="H103" s="14"/>
      <c r="I103" s="14"/>
    </row>
    <row r="104" spans="1:9">
      <c r="A104" s="13"/>
      <c r="B104" s="14"/>
      <c r="C104" s="14"/>
      <c r="D104" s="14"/>
      <c r="F104" s="14"/>
      <c r="G104" s="14"/>
      <c r="H104" s="14"/>
      <c r="I104" s="14"/>
    </row>
    <row r="105" spans="1:9">
      <c r="A105" s="13"/>
      <c r="B105" s="14"/>
      <c r="C105" s="14"/>
      <c r="D105" s="14"/>
      <c r="F105" s="14"/>
      <c r="G105" s="14"/>
      <c r="H105" s="14"/>
      <c r="I105" s="14"/>
    </row>
    <row r="106" spans="1:9">
      <c r="A106" s="6"/>
    </row>
    <row r="107" spans="1:9">
      <c r="A107" s="6"/>
    </row>
    <row r="108" spans="1:9">
      <c r="A108" s="6"/>
    </row>
    <row r="109" spans="1:9">
      <c r="A109" s="6"/>
    </row>
    <row r="110" spans="1:9">
      <c r="A110" s="6"/>
    </row>
    <row r="111" spans="1:9">
      <c r="A111" s="6"/>
    </row>
    <row r="112" spans="1:9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</sheetData>
  <sheetProtection algorithmName="SHA-512" hashValue="t4FPE6UIRmuP3a2+s/iUkYHrBR2J0s946Lo2+b739Bko9llgDk/D7bDwqa9xUQBW7h6x56JQs0OD8yPkuJjHWw==" saltValue="5qoUSU9rKTRnPXwic6s62g==" spinCount="100000" sheet="1" objects="1" scenarios="1" selectLockedCells="1" selectUnlockedCells="1"/>
  <mergeCells count="11">
    <mergeCell ref="C98:D98"/>
    <mergeCell ref="F98:H98"/>
    <mergeCell ref="C97:D97"/>
    <mergeCell ref="F97:H97"/>
    <mergeCell ref="A2:I2"/>
    <mergeCell ref="C4:D4"/>
    <mergeCell ref="E4:I4"/>
    <mergeCell ref="B4:B5"/>
    <mergeCell ref="A4:A5"/>
    <mergeCell ref="A7:I7"/>
    <mergeCell ref="A81:I81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48" fitToHeight="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4"/>
  <sheetViews>
    <sheetView view="pageBreakPreview" topLeftCell="A41" zoomScale="87" zoomScaleSheetLayoutView="87" workbookViewId="0">
      <selection activeCell="C67" sqref="C67"/>
    </sheetView>
  </sheetViews>
  <sheetFormatPr defaultColWidth="9.109375" defaultRowHeight="18"/>
  <cols>
    <col min="1" max="1" width="58.109375" style="2" customWidth="1"/>
    <col min="2" max="2" width="12.88671875" style="62" customWidth="1"/>
    <col min="3" max="3" width="17.109375" style="120" customWidth="1"/>
    <col min="4" max="4" width="17.109375" style="445" customWidth="1"/>
    <col min="5" max="7" width="17.109375" style="62" customWidth="1"/>
    <col min="8" max="9" width="9.109375" style="2"/>
    <col min="10" max="10" width="10.109375" style="2" bestFit="1" customWidth="1"/>
    <col min="11" max="11" width="9.109375" style="2"/>
    <col min="12" max="12" width="10.109375" style="2" bestFit="1" customWidth="1"/>
    <col min="13" max="16384" width="9.109375" style="2"/>
  </cols>
  <sheetData>
    <row r="1" spans="1:7">
      <c r="A1" s="185"/>
      <c r="B1" s="468"/>
      <c r="C1" s="468"/>
      <c r="D1" s="468"/>
      <c r="E1" s="468"/>
      <c r="F1" s="468"/>
      <c r="G1" s="468"/>
    </row>
    <row r="2" spans="1:7">
      <c r="A2" s="564" t="s">
        <v>414</v>
      </c>
      <c r="B2" s="564"/>
      <c r="C2" s="564"/>
      <c r="D2" s="564"/>
      <c r="E2" s="564"/>
      <c r="F2" s="564"/>
      <c r="G2" s="564"/>
    </row>
    <row r="3" spans="1:7">
      <c r="A3" s="463"/>
      <c r="B3" s="166"/>
      <c r="C3" s="166"/>
      <c r="D3" s="463"/>
      <c r="E3" s="463"/>
      <c r="F3" s="463"/>
      <c r="G3" s="166" t="s">
        <v>447</v>
      </c>
    </row>
    <row r="4" spans="1:7" ht="66.75" customHeight="1">
      <c r="A4" s="174" t="s">
        <v>154</v>
      </c>
      <c r="B4" s="175" t="s">
        <v>18</v>
      </c>
      <c r="C4" s="175" t="s">
        <v>646</v>
      </c>
      <c r="D4" s="175" t="s">
        <v>644</v>
      </c>
      <c r="E4" s="175" t="s">
        <v>645</v>
      </c>
      <c r="F4" s="175" t="s">
        <v>430</v>
      </c>
      <c r="G4" s="176" t="s">
        <v>445</v>
      </c>
    </row>
    <row r="5" spans="1:7" ht="18" customHeight="1">
      <c r="A5" s="57">
        <v>1</v>
      </c>
      <c r="B5" s="472">
        <v>2</v>
      </c>
      <c r="C5" s="472">
        <v>3</v>
      </c>
      <c r="D5" s="472">
        <v>4</v>
      </c>
      <c r="E5" s="472">
        <v>5</v>
      </c>
      <c r="F5" s="472">
        <v>6</v>
      </c>
      <c r="G5" s="472">
        <v>7</v>
      </c>
    </row>
    <row r="6" spans="1:7" ht="52.5" customHeight="1">
      <c r="A6" s="177" t="s">
        <v>391</v>
      </c>
      <c r="B6" s="171">
        <v>1018</v>
      </c>
      <c r="C6" s="399">
        <f>SUM(C7:C34)</f>
        <v>-14422</v>
      </c>
      <c r="D6" s="399">
        <f>SUM(D7:D34)</f>
        <v>-15450</v>
      </c>
      <c r="E6" s="399">
        <f>SUM(E7:E34)</f>
        <v>-15798</v>
      </c>
      <c r="F6" s="399">
        <f>IF(E6="(    )",0,E6)-IF(D6="(    )",0,D6)</f>
        <v>-348</v>
      </c>
      <c r="G6" s="304">
        <f t="shared" ref="G6" si="0">IF(IF(D6="(    )",0,D6)=0,0,IF(E6="(    )",0,E6)/IF(D6="(    )",0,D6))*100</f>
        <v>102.25242718446601</v>
      </c>
    </row>
    <row r="7" spans="1:7" ht="22.5" customHeight="1">
      <c r="A7" s="344" t="s">
        <v>463</v>
      </c>
      <c r="B7" s="171"/>
      <c r="C7" s="342">
        <v>-5313</v>
      </c>
      <c r="D7" s="342">
        <v>-5312</v>
      </c>
      <c r="E7" s="342">
        <v>-5435</v>
      </c>
      <c r="F7" s="342">
        <f>IF(E7="(    )",0,E7)-IF(D7="(    )",0,D7)</f>
        <v>-123</v>
      </c>
      <c r="G7" s="152">
        <f t="shared" ref="G7" si="1">IF(IF(D7="(    )",0,D7)=0,0,IF(E7="(    )",0,E7)/IF(D7="(    )",0,D7))*100</f>
        <v>102.31551204819279</v>
      </c>
    </row>
    <row r="8" spans="1:7" ht="22.5" customHeight="1">
      <c r="A8" s="344" t="s">
        <v>288</v>
      </c>
      <c r="B8" s="171"/>
      <c r="C8" s="342">
        <v>-166</v>
      </c>
      <c r="D8" s="342">
        <v>-164</v>
      </c>
      <c r="E8" s="342">
        <v>-191</v>
      </c>
      <c r="F8" s="342">
        <f t="shared" ref="F8:F34" si="2">IF(E8="(    )",0,E8)-IF(D8="(    )",0,D8)</f>
        <v>-27</v>
      </c>
      <c r="G8" s="152">
        <f t="shared" ref="G8:G34" si="3">IF(IF(D8="(    )",0,D8)=0,0,IF(E8="(    )",0,E8)/IF(D8="(    )",0,D8))*100</f>
        <v>116.46341463414633</v>
      </c>
    </row>
    <row r="9" spans="1:7" ht="22.5" customHeight="1">
      <c r="A9" s="344" t="s">
        <v>464</v>
      </c>
      <c r="B9" s="171"/>
      <c r="C9" s="342">
        <v>-12</v>
      </c>
      <c r="D9" s="342">
        <v>-12</v>
      </c>
      <c r="E9" s="342">
        <v>-19</v>
      </c>
      <c r="F9" s="342">
        <f t="shared" si="2"/>
        <v>-7</v>
      </c>
      <c r="G9" s="152">
        <f t="shared" si="3"/>
        <v>158.33333333333331</v>
      </c>
    </row>
    <row r="10" spans="1:7" ht="22.5" customHeight="1">
      <c r="A10" s="344" t="s">
        <v>476</v>
      </c>
      <c r="B10" s="171"/>
      <c r="C10" s="342">
        <v>-8</v>
      </c>
      <c r="D10" s="342">
        <v>-12</v>
      </c>
      <c r="E10" s="342">
        <v>-10</v>
      </c>
      <c r="F10" s="342">
        <f t="shared" si="2"/>
        <v>2</v>
      </c>
      <c r="G10" s="152">
        <f t="shared" si="3"/>
        <v>83.333333333333343</v>
      </c>
    </row>
    <row r="11" spans="1:7" ht="22.5" customHeight="1">
      <c r="A11" s="344" t="s">
        <v>477</v>
      </c>
      <c r="B11" s="171"/>
      <c r="C11" s="342">
        <v>-17</v>
      </c>
      <c r="D11" s="342">
        <v>-4</v>
      </c>
      <c r="E11" s="342">
        <v>-13</v>
      </c>
      <c r="F11" s="342">
        <f t="shared" si="2"/>
        <v>-9</v>
      </c>
      <c r="G11" s="152">
        <f t="shared" si="3"/>
        <v>325</v>
      </c>
    </row>
    <row r="12" spans="1:7" ht="22.5" customHeight="1">
      <c r="A12" s="344" t="s">
        <v>466</v>
      </c>
      <c r="B12" s="171"/>
      <c r="C12" s="342">
        <v>-14</v>
      </c>
      <c r="D12" s="342">
        <v>-20</v>
      </c>
      <c r="E12" s="342">
        <v>-10</v>
      </c>
      <c r="F12" s="342">
        <f t="shared" si="2"/>
        <v>10</v>
      </c>
      <c r="G12" s="152">
        <f t="shared" si="3"/>
        <v>50</v>
      </c>
    </row>
    <row r="13" spans="1:7" ht="22.5" customHeight="1">
      <c r="A13" s="344" t="s">
        <v>467</v>
      </c>
      <c r="B13" s="171"/>
      <c r="C13" s="342">
        <v>-227</v>
      </c>
      <c r="D13" s="342">
        <v>-232</v>
      </c>
      <c r="E13" s="342">
        <v>-228</v>
      </c>
      <c r="F13" s="342">
        <f t="shared" si="2"/>
        <v>4</v>
      </c>
      <c r="G13" s="152">
        <f t="shared" si="3"/>
        <v>98.275862068965509</v>
      </c>
    </row>
    <row r="14" spans="1:7" ht="22.5" customHeight="1">
      <c r="A14" s="344" t="s">
        <v>468</v>
      </c>
      <c r="B14" s="171"/>
      <c r="C14" s="342">
        <v>-51</v>
      </c>
      <c r="D14" s="342"/>
      <c r="E14" s="342">
        <v>-51</v>
      </c>
      <c r="F14" s="342">
        <f t="shared" si="2"/>
        <v>-51</v>
      </c>
      <c r="G14" s="152">
        <f t="shared" si="3"/>
        <v>0</v>
      </c>
    </row>
    <row r="15" spans="1:7" ht="31.5" customHeight="1">
      <c r="A15" s="343" t="s">
        <v>469</v>
      </c>
      <c r="B15" s="171"/>
      <c r="C15" s="342">
        <v>-4454</v>
      </c>
      <c r="D15" s="342">
        <v>-5080</v>
      </c>
      <c r="E15" s="342">
        <v>-5122</v>
      </c>
      <c r="F15" s="342">
        <f t="shared" si="2"/>
        <v>-42</v>
      </c>
      <c r="G15" s="152">
        <f t="shared" si="3"/>
        <v>100.8267716535433</v>
      </c>
    </row>
    <row r="16" spans="1:7" ht="22.5" customHeight="1">
      <c r="A16" s="344" t="s">
        <v>470</v>
      </c>
      <c r="B16" s="171"/>
      <c r="C16" s="342">
        <v>-784</v>
      </c>
      <c r="D16" s="342">
        <v>-785</v>
      </c>
      <c r="E16" s="342">
        <v>-815</v>
      </c>
      <c r="F16" s="342">
        <f t="shared" si="2"/>
        <v>-30</v>
      </c>
      <c r="G16" s="152">
        <f t="shared" si="3"/>
        <v>103.82165605095541</v>
      </c>
    </row>
    <row r="17" spans="1:7" ht="22.5" customHeight="1">
      <c r="A17" s="344" t="s">
        <v>471</v>
      </c>
      <c r="B17" s="171"/>
      <c r="C17" s="342">
        <v>-42</v>
      </c>
      <c r="D17" s="342">
        <v>-56</v>
      </c>
      <c r="E17" s="342">
        <v>-51</v>
      </c>
      <c r="F17" s="342">
        <f t="shared" si="2"/>
        <v>5</v>
      </c>
      <c r="G17" s="152">
        <f t="shared" si="3"/>
        <v>91.071428571428569</v>
      </c>
    </row>
    <row r="18" spans="1:7" ht="22.5" customHeight="1">
      <c r="A18" s="344" t="s">
        <v>472</v>
      </c>
      <c r="B18" s="171"/>
      <c r="C18" s="342"/>
      <c r="D18" s="342"/>
      <c r="E18" s="342">
        <v>-10</v>
      </c>
      <c r="F18" s="342">
        <f t="shared" si="2"/>
        <v>-10</v>
      </c>
      <c r="G18" s="152">
        <f t="shared" si="3"/>
        <v>0</v>
      </c>
    </row>
    <row r="19" spans="1:7" ht="22.5" customHeight="1">
      <c r="A19" s="344" t="s">
        <v>473</v>
      </c>
      <c r="B19" s="171"/>
      <c r="C19" s="342">
        <v>-2</v>
      </c>
      <c r="D19" s="342"/>
      <c r="E19" s="342">
        <v>-24</v>
      </c>
      <c r="F19" s="342">
        <f t="shared" si="2"/>
        <v>-24</v>
      </c>
      <c r="G19" s="152">
        <f t="shared" si="3"/>
        <v>0</v>
      </c>
    </row>
    <row r="20" spans="1:7" ht="22.5" customHeight="1">
      <c r="A20" s="344" t="s">
        <v>474</v>
      </c>
      <c r="B20" s="171"/>
      <c r="C20" s="342">
        <v>-11</v>
      </c>
      <c r="D20" s="342"/>
      <c r="E20" s="342"/>
      <c r="F20" s="342">
        <f t="shared" si="2"/>
        <v>0</v>
      </c>
      <c r="G20" s="152">
        <f t="shared" si="3"/>
        <v>0</v>
      </c>
    </row>
    <row r="21" spans="1:7" ht="22.5" customHeight="1">
      <c r="A21" s="344" t="s">
        <v>475</v>
      </c>
      <c r="B21" s="171"/>
      <c r="C21" s="342">
        <v>-4</v>
      </c>
      <c r="D21" s="342">
        <v>-8</v>
      </c>
      <c r="E21" s="342">
        <v>-6</v>
      </c>
      <c r="F21" s="342">
        <f t="shared" si="2"/>
        <v>2</v>
      </c>
      <c r="G21" s="152">
        <f t="shared" si="3"/>
        <v>75</v>
      </c>
    </row>
    <row r="22" spans="1:7" ht="22.5" customHeight="1">
      <c r="A22" s="344" t="s">
        <v>478</v>
      </c>
      <c r="B22" s="171"/>
      <c r="C22" s="342">
        <v>-4</v>
      </c>
      <c r="D22" s="342">
        <v>-4</v>
      </c>
      <c r="E22" s="342">
        <v>-4</v>
      </c>
      <c r="F22" s="342">
        <f t="shared" si="2"/>
        <v>0</v>
      </c>
      <c r="G22" s="152">
        <f t="shared" si="3"/>
        <v>100</v>
      </c>
    </row>
    <row r="23" spans="1:7" ht="22.5" customHeight="1">
      <c r="A23" s="344" t="s">
        <v>619</v>
      </c>
      <c r="B23" s="171"/>
      <c r="C23" s="342"/>
      <c r="D23" s="342"/>
      <c r="E23" s="342">
        <v>-5</v>
      </c>
      <c r="F23" s="342">
        <f t="shared" si="2"/>
        <v>-5</v>
      </c>
      <c r="G23" s="152">
        <f t="shared" si="3"/>
        <v>0</v>
      </c>
    </row>
    <row r="24" spans="1:7" ht="22.5" customHeight="1">
      <c r="A24" s="344" t="s">
        <v>601</v>
      </c>
      <c r="B24" s="171"/>
      <c r="C24" s="342"/>
      <c r="D24" s="342"/>
      <c r="E24" s="342">
        <v>-41</v>
      </c>
      <c r="F24" s="342">
        <f t="shared" si="2"/>
        <v>-41</v>
      </c>
      <c r="G24" s="152">
        <f t="shared" si="3"/>
        <v>0</v>
      </c>
    </row>
    <row r="25" spans="1:7" ht="22.5" customHeight="1">
      <c r="A25" s="344" t="s">
        <v>479</v>
      </c>
      <c r="B25" s="171"/>
      <c r="C25" s="342">
        <v>-1</v>
      </c>
      <c r="D25" s="342">
        <v>-24</v>
      </c>
      <c r="E25" s="342">
        <v>-17</v>
      </c>
      <c r="F25" s="342">
        <f t="shared" si="2"/>
        <v>7</v>
      </c>
      <c r="G25" s="152">
        <f t="shared" si="3"/>
        <v>70.833333333333343</v>
      </c>
    </row>
    <row r="26" spans="1:7" ht="22.5" customHeight="1">
      <c r="A26" s="344" t="s">
        <v>620</v>
      </c>
      <c r="B26" s="171"/>
      <c r="C26" s="342"/>
      <c r="D26" s="342"/>
      <c r="E26" s="342">
        <v>-21</v>
      </c>
      <c r="F26" s="342">
        <f t="shared" si="2"/>
        <v>-21</v>
      </c>
      <c r="G26" s="152">
        <f t="shared" si="3"/>
        <v>0</v>
      </c>
    </row>
    <row r="27" spans="1:7" ht="22.5" customHeight="1">
      <c r="A27" s="344" t="s">
        <v>480</v>
      </c>
      <c r="B27" s="171"/>
      <c r="C27" s="342">
        <v>-10</v>
      </c>
      <c r="D27" s="342">
        <v>-16</v>
      </c>
      <c r="E27" s="342"/>
      <c r="F27" s="342">
        <f t="shared" si="2"/>
        <v>16</v>
      </c>
      <c r="G27" s="152">
        <f t="shared" si="3"/>
        <v>0</v>
      </c>
    </row>
    <row r="28" spans="1:7" ht="22.5" customHeight="1">
      <c r="A28" s="344" t="s">
        <v>621</v>
      </c>
      <c r="B28" s="171"/>
      <c r="C28" s="342"/>
      <c r="D28" s="342"/>
      <c r="E28" s="342">
        <v>-12</v>
      </c>
      <c r="F28" s="342">
        <f t="shared" si="2"/>
        <v>-12</v>
      </c>
      <c r="G28" s="152">
        <f t="shared" si="3"/>
        <v>0</v>
      </c>
    </row>
    <row r="29" spans="1:7" ht="22.5" customHeight="1">
      <c r="A29" s="478" t="s">
        <v>623</v>
      </c>
      <c r="B29" s="171"/>
      <c r="C29" s="342"/>
      <c r="D29" s="342"/>
      <c r="E29" s="342">
        <v>-7</v>
      </c>
      <c r="F29" s="342">
        <f t="shared" si="2"/>
        <v>-7</v>
      </c>
      <c r="G29" s="152">
        <f t="shared" si="3"/>
        <v>0</v>
      </c>
    </row>
    <row r="30" spans="1:7" ht="22.5" customHeight="1">
      <c r="A30" s="478" t="s">
        <v>624</v>
      </c>
      <c r="B30" s="171"/>
      <c r="C30" s="342"/>
      <c r="D30" s="342"/>
      <c r="E30" s="342">
        <v>-1</v>
      </c>
      <c r="F30" s="342">
        <f t="shared" si="2"/>
        <v>-1</v>
      </c>
      <c r="G30" s="152">
        <f t="shared" si="3"/>
        <v>0</v>
      </c>
    </row>
    <row r="31" spans="1:7" ht="22.5" customHeight="1">
      <c r="A31" s="344" t="s">
        <v>481</v>
      </c>
      <c r="B31" s="171"/>
      <c r="C31" s="342">
        <v>-3291</v>
      </c>
      <c r="D31" s="342">
        <v>-3721</v>
      </c>
      <c r="E31" s="342">
        <v>-3695</v>
      </c>
      <c r="F31" s="342">
        <f t="shared" si="2"/>
        <v>26</v>
      </c>
      <c r="G31" s="152">
        <f t="shared" si="3"/>
        <v>99.301263101316849</v>
      </c>
    </row>
    <row r="32" spans="1:7" ht="22.5" customHeight="1">
      <c r="A32" s="154" t="s">
        <v>563</v>
      </c>
      <c r="B32" s="171"/>
      <c r="C32" s="342">
        <v>-4</v>
      </c>
      <c r="D32" s="342"/>
      <c r="E32" s="342">
        <v>-10</v>
      </c>
      <c r="F32" s="342">
        <f t="shared" si="2"/>
        <v>-10</v>
      </c>
      <c r="G32" s="152">
        <f t="shared" si="3"/>
        <v>0</v>
      </c>
    </row>
    <row r="33" spans="1:12" ht="22.5" customHeight="1">
      <c r="A33" s="154" t="s">
        <v>564</v>
      </c>
      <c r="B33" s="171"/>
      <c r="C33" s="342">
        <v>-4</v>
      </c>
      <c r="D33" s="342"/>
      <c r="E33" s="342"/>
      <c r="F33" s="342">
        <f t="shared" si="2"/>
        <v>0</v>
      </c>
      <c r="G33" s="152">
        <f t="shared" si="3"/>
        <v>0</v>
      </c>
    </row>
    <row r="34" spans="1:12" ht="22.5" customHeight="1">
      <c r="A34" s="154" t="s">
        <v>565</v>
      </c>
      <c r="B34" s="171"/>
      <c r="C34" s="342">
        <v>-3</v>
      </c>
      <c r="D34" s="342"/>
      <c r="E34" s="342"/>
      <c r="F34" s="342">
        <f t="shared" si="2"/>
        <v>0</v>
      </c>
      <c r="G34" s="152">
        <f t="shared" si="3"/>
        <v>0</v>
      </c>
    </row>
    <row r="35" spans="1:12" s="60" customFormat="1" ht="31.5" customHeight="1">
      <c r="A35" s="177" t="s">
        <v>392</v>
      </c>
      <c r="B35" s="163">
        <v>1049</v>
      </c>
      <c r="C35" s="399">
        <f>SUM(C36:C43)</f>
        <v>-1319</v>
      </c>
      <c r="D35" s="399">
        <f>SUM(D36:D43)</f>
        <v>-1600</v>
      </c>
      <c r="E35" s="399">
        <f>SUM(E36:E43)</f>
        <v>-1744</v>
      </c>
      <c r="F35" s="399">
        <f t="shared" ref="F35:F71" si="4">IF(E35="(    )",0,E35)-IF(D35="(    )",0,D35)</f>
        <v>-144</v>
      </c>
      <c r="G35" s="304">
        <f t="shared" ref="G35:G71" si="5">IF(IF(D35="(    )",0,D35)=0,0,IF(E35="(    )",0,E35)/IF(D35="(    )",0,D35))*100</f>
        <v>109.00000000000001</v>
      </c>
      <c r="L35" s="165"/>
    </row>
    <row r="36" spans="1:12" s="60" customFormat="1" ht="22.5" customHeight="1">
      <c r="A36" s="344" t="s">
        <v>482</v>
      </c>
      <c r="B36" s="163"/>
      <c r="C36" s="345">
        <v>-36</v>
      </c>
      <c r="D36" s="342">
        <v>-64</v>
      </c>
      <c r="E36" s="342">
        <v>-25</v>
      </c>
      <c r="F36" s="342">
        <f t="shared" si="4"/>
        <v>39</v>
      </c>
      <c r="G36" s="152">
        <f t="shared" si="5"/>
        <v>39.0625</v>
      </c>
      <c r="L36" s="165"/>
    </row>
    <row r="37" spans="1:12" s="60" customFormat="1" ht="22.5" customHeight="1">
      <c r="A37" s="344" t="s">
        <v>483</v>
      </c>
      <c r="B37" s="163"/>
      <c r="C37" s="345">
        <v>-19</v>
      </c>
      <c r="D37" s="342">
        <v>-24</v>
      </c>
      <c r="E37" s="342">
        <v>-21</v>
      </c>
      <c r="F37" s="342">
        <f t="shared" si="4"/>
        <v>3</v>
      </c>
      <c r="G37" s="152">
        <f t="shared" si="5"/>
        <v>87.5</v>
      </c>
      <c r="L37" s="165"/>
    </row>
    <row r="38" spans="1:12" s="60" customFormat="1" ht="22.5" customHeight="1">
      <c r="A38" s="344" t="s">
        <v>484</v>
      </c>
      <c r="B38" s="163"/>
      <c r="C38" s="345">
        <v>-18</v>
      </c>
      <c r="D38" s="342">
        <v>-24</v>
      </c>
      <c r="E38" s="342">
        <v>-15</v>
      </c>
      <c r="F38" s="342">
        <f t="shared" si="4"/>
        <v>9</v>
      </c>
      <c r="G38" s="152">
        <f t="shared" si="5"/>
        <v>62.5</v>
      </c>
      <c r="L38" s="165"/>
    </row>
    <row r="39" spans="1:12" s="60" customFormat="1" ht="22.5" customHeight="1">
      <c r="A39" s="344" t="s">
        <v>485</v>
      </c>
      <c r="B39" s="163"/>
      <c r="C39" s="345">
        <v>-18</v>
      </c>
      <c r="D39" s="342">
        <v>-20</v>
      </c>
      <c r="E39" s="342">
        <v>-23</v>
      </c>
      <c r="F39" s="342">
        <f t="shared" si="4"/>
        <v>-3</v>
      </c>
      <c r="G39" s="152">
        <f t="shared" si="5"/>
        <v>114.99999999999999</v>
      </c>
      <c r="L39" s="165"/>
    </row>
    <row r="40" spans="1:12" s="60" customFormat="1" ht="22.5" customHeight="1">
      <c r="A40" s="344" t="s">
        <v>486</v>
      </c>
      <c r="B40" s="163"/>
      <c r="C40" s="345">
        <v>-121</v>
      </c>
      <c r="D40" s="342">
        <v>-160</v>
      </c>
      <c r="E40" s="342">
        <v>-128</v>
      </c>
      <c r="F40" s="342">
        <f t="shared" si="4"/>
        <v>32</v>
      </c>
      <c r="G40" s="152">
        <f t="shared" si="5"/>
        <v>80</v>
      </c>
      <c r="L40" s="165"/>
    </row>
    <row r="41" spans="1:12" s="60" customFormat="1" ht="22.5" customHeight="1">
      <c r="A41" s="344" t="s">
        <v>465</v>
      </c>
      <c r="B41" s="163"/>
      <c r="C41" s="345">
        <v>-589</v>
      </c>
      <c r="D41" s="342">
        <v>-720</v>
      </c>
      <c r="E41" s="342">
        <v>-767</v>
      </c>
      <c r="F41" s="342">
        <f t="shared" si="4"/>
        <v>-47</v>
      </c>
      <c r="G41" s="152">
        <f t="shared" si="5"/>
        <v>106.52777777777777</v>
      </c>
      <c r="L41" s="165"/>
    </row>
    <row r="42" spans="1:12" s="60" customFormat="1" ht="22.5" customHeight="1">
      <c r="A42" s="344" t="s">
        <v>487</v>
      </c>
      <c r="B42" s="163"/>
      <c r="C42" s="346">
        <v>-402</v>
      </c>
      <c r="D42" s="342">
        <v>-520</v>
      </c>
      <c r="E42" s="342">
        <v>-423</v>
      </c>
      <c r="F42" s="342">
        <f t="shared" si="4"/>
        <v>97</v>
      </c>
      <c r="G42" s="152">
        <f t="shared" si="5"/>
        <v>81.34615384615384</v>
      </c>
      <c r="L42" s="165"/>
    </row>
    <row r="43" spans="1:12" s="60" customFormat="1" ht="22.5" customHeight="1">
      <c r="A43" s="343" t="s">
        <v>488</v>
      </c>
      <c r="B43" s="163"/>
      <c r="C43" s="342">
        <v>-116</v>
      </c>
      <c r="D43" s="342">
        <v>-68</v>
      </c>
      <c r="E43" s="342">
        <v>-342</v>
      </c>
      <c r="F43" s="342">
        <f t="shared" si="4"/>
        <v>-274</v>
      </c>
      <c r="G43" s="152">
        <f t="shared" si="5"/>
        <v>502.94117647058823</v>
      </c>
      <c r="L43" s="165"/>
    </row>
    <row r="44" spans="1:12" s="60" customFormat="1" ht="24" hidden="1" customHeight="1">
      <c r="A44" s="144" t="s">
        <v>393</v>
      </c>
      <c r="B44" s="163">
        <v>1067</v>
      </c>
      <c r="C44" s="399">
        <v>0</v>
      </c>
      <c r="D44" s="399">
        <v>0</v>
      </c>
      <c r="E44" s="399">
        <v>0</v>
      </c>
      <c r="F44" s="342">
        <f t="shared" si="4"/>
        <v>0</v>
      </c>
      <c r="G44" s="152">
        <f t="shared" si="5"/>
        <v>0</v>
      </c>
    </row>
    <row r="45" spans="1:12" s="60" customFormat="1" ht="31.5" customHeight="1">
      <c r="A45" s="177" t="s">
        <v>203</v>
      </c>
      <c r="B45" s="163">
        <v>1073</v>
      </c>
      <c r="C45" s="399">
        <f>SUM(C46:C54)</f>
        <v>3</v>
      </c>
      <c r="D45" s="399">
        <f>SUM(D46:D54)</f>
        <v>0</v>
      </c>
      <c r="E45" s="399">
        <f>SUM(E46:E54)</f>
        <v>231</v>
      </c>
      <c r="F45" s="399">
        <f t="shared" si="4"/>
        <v>231</v>
      </c>
      <c r="G45" s="304">
        <f t="shared" si="5"/>
        <v>0</v>
      </c>
    </row>
    <row r="46" spans="1:12" s="60" customFormat="1" ht="19.5" hidden="1" customHeight="1">
      <c r="A46" s="343" t="s">
        <v>489</v>
      </c>
      <c r="B46" s="163"/>
      <c r="C46" s="345"/>
      <c r="D46" s="399"/>
      <c r="E46" s="342"/>
      <c r="F46" s="342">
        <f t="shared" si="4"/>
        <v>0</v>
      </c>
      <c r="G46" s="152">
        <f t="shared" si="5"/>
        <v>0</v>
      </c>
    </row>
    <row r="47" spans="1:12" s="60" customFormat="1" ht="21.75" hidden="1" customHeight="1">
      <c r="A47" s="344" t="s">
        <v>490</v>
      </c>
      <c r="B47" s="163"/>
      <c r="C47" s="345"/>
      <c r="D47" s="399"/>
      <c r="E47" s="342"/>
      <c r="F47" s="342">
        <f t="shared" si="4"/>
        <v>0</v>
      </c>
      <c r="G47" s="152">
        <f t="shared" si="5"/>
        <v>0</v>
      </c>
    </row>
    <row r="48" spans="1:12" s="60" customFormat="1" ht="21.75" customHeight="1">
      <c r="A48" s="344" t="s">
        <v>491</v>
      </c>
      <c r="B48" s="163"/>
      <c r="C48" s="345">
        <v>2</v>
      </c>
      <c r="D48" s="399"/>
      <c r="E48" s="342">
        <v>2</v>
      </c>
      <c r="F48" s="342">
        <f t="shared" si="4"/>
        <v>2</v>
      </c>
      <c r="G48" s="152">
        <f t="shared" si="5"/>
        <v>0</v>
      </c>
    </row>
    <row r="49" spans="1:7" s="60" customFormat="1" ht="22.5" hidden="1" customHeight="1">
      <c r="A49" s="344" t="s">
        <v>492</v>
      </c>
      <c r="B49" s="163"/>
      <c r="C49" s="345"/>
      <c r="D49" s="399"/>
      <c r="E49" s="342"/>
      <c r="F49" s="342">
        <f t="shared" si="4"/>
        <v>0</v>
      </c>
      <c r="G49" s="152">
        <f t="shared" si="5"/>
        <v>0</v>
      </c>
    </row>
    <row r="50" spans="1:7" s="60" customFormat="1" ht="10.5" hidden="1" customHeight="1">
      <c r="A50" s="344" t="s">
        <v>493</v>
      </c>
      <c r="B50" s="163"/>
      <c r="C50" s="345"/>
      <c r="D50" s="399"/>
      <c r="E50" s="342"/>
      <c r="F50" s="342">
        <f t="shared" si="4"/>
        <v>0</v>
      </c>
      <c r="G50" s="152">
        <f t="shared" si="5"/>
        <v>0</v>
      </c>
    </row>
    <row r="51" spans="1:7" s="60" customFormat="1" ht="31.5" customHeight="1">
      <c r="A51" s="154" t="s">
        <v>494</v>
      </c>
      <c r="B51" s="163"/>
      <c r="C51" s="345"/>
      <c r="D51" s="399"/>
      <c r="E51" s="342">
        <v>227</v>
      </c>
      <c r="F51" s="342">
        <f t="shared" si="4"/>
        <v>227</v>
      </c>
      <c r="G51" s="152">
        <f t="shared" si="5"/>
        <v>0</v>
      </c>
    </row>
    <row r="52" spans="1:7" s="60" customFormat="1" ht="22.5" customHeight="1">
      <c r="A52" s="154" t="s">
        <v>495</v>
      </c>
      <c r="B52" s="163"/>
      <c r="C52" s="345">
        <v>1</v>
      </c>
      <c r="D52" s="399"/>
      <c r="E52" s="342">
        <v>2</v>
      </c>
      <c r="F52" s="342">
        <f t="shared" si="4"/>
        <v>2</v>
      </c>
      <c r="G52" s="152">
        <f t="shared" si="5"/>
        <v>0</v>
      </c>
    </row>
    <row r="53" spans="1:7" s="60" customFormat="1" ht="22.5" hidden="1" customHeight="1">
      <c r="A53" s="154" t="s">
        <v>496</v>
      </c>
      <c r="B53" s="163"/>
      <c r="C53" s="345"/>
      <c r="D53" s="399"/>
      <c r="E53" s="342"/>
      <c r="F53" s="342">
        <f t="shared" si="4"/>
        <v>0</v>
      </c>
      <c r="G53" s="152">
        <f t="shared" si="5"/>
        <v>0</v>
      </c>
    </row>
    <row r="54" spans="1:7" s="60" customFormat="1" ht="30" hidden="1" customHeight="1">
      <c r="A54" s="154" t="s">
        <v>497</v>
      </c>
      <c r="B54" s="163"/>
      <c r="C54" s="345"/>
      <c r="D54" s="399"/>
      <c r="E54" s="342"/>
      <c r="F54" s="342">
        <f t="shared" si="4"/>
        <v>0</v>
      </c>
      <c r="G54" s="152">
        <f t="shared" si="5"/>
        <v>0</v>
      </c>
    </row>
    <row r="55" spans="1:7" s="60" customFormat="1" ht="31.5" customHeight="1">
      <c r="A55" s="177" t="s">
        <v>394</v>
      </c>
      <c r="B55" s="163">
        <v>1086</v>
      </c>
      <c r="C55" s="399">
        <f>SUM(C56:C62)</f>
        <v>-1000</v>
      </c>
      <c r="D55" s="399">
        <f>SUM(D56:D62)</f>
        <v>-36</v>
      </c>
      <c r="E55" s="399">
        <f>SUM(E56:E62)</f>
        <v>-39</v>
      </c>
      <c r="F55" s="399">
        <f t="shared" si="4"/>
        <v>-3</v>
      </c>
      <c r="G55" s="304">
        <f t="shared" si="5"/>
        <v>108.33333333333333</v>
      </c>
    </row>
    <row r="56" spans="1:7" s="60" customFormat="1" ht="22.5" customHeight="1">
      <c r="A56" s="344" t="s">
        <v>561</v>
      </c>
      <c r="B56" s="163"/>
      <c r="C56" s="346">
        <v>-783</v>
      </c>
      <c r="D56" s="342"/>
      <c r="E56" s="342"/>
      <c r="F56" s="342">
        <f t="shared" si="4"/>
        <v>0</v>
      </c>
      <c r="G56" s="152">
        <f t="shared" si="5"/>
        <v>0</v>
      </c>
    </row>
    <row r="57" spans="1:7" s="60" customFormat="1" ht="31.5" customHeight="1">
      <c r="A57" s="343" t="s">
        <v>562</v>
      </c>
      <c r="B57" s="163"/>
      <c r="C57" s="346">
        <v>-172</v>
      </c>
      <c r="D57" s="342"/>
      <c r="E57" s="342"/>
      <c r="F57" s="342">
        <f t="shared" si="4"/>
        <v>0</v>
      </c>
      <c r="G57" s="152">
        <f t="shared" si="5"/>
        <v>0</v>
      </c>
    </row>
    <row r="58" spans="1:7" s="60" customFormat="1" ht="22.5" customHeight="1">
      <c r="A58" s="344" t="s">
        <v>499</v>
      </c>
      <c r="B58" s="163"/>
      <c r="C58" s="346"/>
      <c r="D58" s="342"/>
      <c r="E58" s="342">
        <v>-3</v>
      </c>
      <c r="F58" s="342">
        <f t="shared" si="4"/>
        <v>-3</v>
      </c>
      <c r="G58" s="152">
        <f t="shared" si="5"/>
        <v>0</v>
      </c>
    </row>
    <row r="59" spans="1:7" s="60" customFormat="1" ht="22.5" customHeight="1">
      <c r="A59" s="344" t="s">
        <v>663</v>
      </c>
      <c r="B59" s="163"/>
      <c r="C59" s="346">
        <v>-44</v>
      </c>
      <c r="D59" s="342">
        <v>-36</v>
      </c>
      <c r="E59" s="342">
        <v>-34</v>
      </c>
      <c r="F59" s="342">
        <f t="shared" si="4"/>
        <v>2</v>
      </c>
      <c r="G59" s="152">
        <f t="shared" si="5"/>
        <v>94.444444444444443</v>
      </c>
    </row>
    <row r="60" spans="1:7" s="60" customFormat="1" ht="22.5" hidden="1" customHeight="1">
      <c r="A60" s="344" t="s">
        <v>500</v>
      </c>
      <c r="B60" s="163"/>
      <c r="C60" s="346"/>
      <c r="D60" s="342"/>
      <c r="E60" s="342"/>
      <c r="F60" s="342">
        <f t="shared" si="4"/>
        <v>0</v>
      </c>
      <c r="G60" s="152">
        <f t="shared" si="5"/>
        <v>0</v>
      </c>
    </row>
    <row r="61" spans="1:7" s="60" customFormat="1" ht="22.5" customHeight="1">
      <c r="A61" s="154" t="s">
        <v>495</v>
      </c>
      <c r="B61" s="163"/>
      <c r="C61" s="346">
        <v>-1</v>
      </c>
      <c r="D61" s="342"/>
      <c r="E61" s="342">
        <v>-2</v>
      </c>
      <c r="F61" s="342">
        <f t="shared" si="4"/>
        <v>-2</v>
      </c>
      <c r="G61" s="152">
        <f t="shared" si="5"/>
        <v>0</v>
      </c>
    </row>
    <row r="62" spans="1:7" s="60" customFormat="1" ht="0.75" customHeight="1">
      <c r="A62" s="344" t="s">
        <v>501</v>
      </c>
      <c r="B62" s="163"/>
      <c r="C62" s="346" t="s">
        <v>361</v>
      </c>
      <c r="D62" s="342"/>
      <c r="E62" s="342"/>
      <c r="F62" s="342">
        <f t="shared" si="4"/>
        <v>0</v>
      </c>
      <c r="G62" s="152">
        <f t="shared" si="5"/>
        <v>0</v>
      </c>
    </row>
    <row r="63" spans="1:7" s="60" customFormat="1" ht="31.5" customHeight="1">
      <c r="A63" s="177" t="s">
        <v>205</v>
      </c>
      <c r="B63" s="163">
        <v>1152</v>
      </c>
      <c r="C63" s="399">
        <f>SUM(C65:C67)</f>
        <v>631</v>
      </c>
      <c r="D63" s="399">
        <f>SUM(D64:D67)</f>
        <v>1148</v>
      </c>
      <c r="E63" s="399">
        <f>SUM(E64:E67)</f>
        <v>1158</v>
      </c>
      <c r="F63" s="399">
        <f t="shared" si="4"/>
        <v>10</v>
      </c>
      <c r="G63" s="304">
        <f t="shared" si="5"/>
        <v>100.87108013937282</v>
      </c>
    </row>
    <row r="64" spans="1:7" s="60" customFormat="1" ht="21.75" customHeight="1">
      <c r="A64" s="154" t="s">
        <v>625</v>
      </c>
      <c r="B64" s="173"/>
      <c r="C64" s="342"/>
      <c r="D64" s="342">
        <v>620</v>
      </c>
      <c r="E64" s="342">
        <v>620</v>
      </c>
      <c r="F64" s="342">
        <f t="shared" si="4"/>
        <v>0</v>
      </c>
      <c r="G64" s="304">
        <f t="shared" si="5"/>
        <v>100</v>
      </c>
    </row>
    <row r="65" spans="1:8" s="60" customFormat="1" ht="21.75" customHeight="1">
      <c r="A65" s="343" t="s">
        <v>566</v>
      </c>
      <c r="B65" s="163"/>
      <c r="C65" s="342">
        <v>103</v>
      </c>
      <c r="D65" s="342"/>
      <c r="E65" s="342"/>
      <c r="F65" s="399">
        <f t="shared" si="4"/>
        <v>0</v>
      </c>
      <c r="G65" s="152">
        <f t="shared" si="5"/>
        <v>0</v>
      </c>
    </row>
    <row r="66" spans="1:8" s="60" customFormat="1" ht="36.75" customHeight="1">
      <c r="A66" s="343" t="s">
        <v>502</v>
      </c>
      <c r="B66" s="163"/>
      <c r="C66" s="342">
        <v>528</v>
      </c>
      <c r="D66" s="342">
        <v>528</v>
      </c>
      <c r="E66" s="342">
        <v>528</v>
      </c>
      <c r="F66" s="399">
        <f t="shared" si="4"/>
        <v>0</v>
      </c>
      <c r="G66" s="152">
        <f t="shared" ref="G66" si="6">IF(IF(D66="(    )",0,D66)=0,0,IF(E66="(    )",0,E66)/IF(D66="(    )",0,D66))*100</f>
        <v>100</v>
      </c>
    </row>
    <row r="67" spans="1:8" s="60" customFormat="1" ht="24.75" customHeight="1">
      <c r="A67" s="343" t="s">
        <v>602</v>
      </c>
      <c r="B67" s="163"/>
      <c r="C67" s="342"/>
      <c r="D67" s="342"/>
      <c r="E67" s="342">
        <v>10</v>
      </c>
      <c r="F67" s="342">
        <f t="shared" si="4"/>
        <v>10</v>
      </c>
      <c r="G67" s="152">
        <f t="shared" si="5"/>
        <v>0</v>
      </c>
    </row>
    <row r="68" spans="1:8" s="60" customFormat="1" ht="31.5" customHeight="1">
      <c r="A68" s="177" t="s">
        <v>431</v>
      </c>
      <c r="B68" s="163">
        <v>1162</v>
      </c>
      <c r="C68" s="399">
        <f>SUM(C69:C71)</f>
        <v>-100</v>
      </c>
      <c r="D68" s="399">
        <f>SUM(D69:D71)</f>
        <v>-36</v>
      </c>
      <c r="E68" s="399">
        <f>SUM(E69:E71)</f>
        <v>-9</v>
      </c>
      <c r="F68" s="399">
        <f t="shared" si="4"/>
        <v>27</v>
      </c>
      <c r="G68" s="304">
        <f t="shared" si="5"/>
        <v>25</v>
      </c>
    </row>
    <row r="69" spans="1:8" s="60" customFormat="1" ht="22.5" customHeight="1">
      <c r="A69" s="344" t="s">
        <v>503</v>
      </c>
      <c r="B69" s="163"/>
      <c r="C69" s="345">
        <v>-42</v>
      </c>
      <c r="D69" s="342">
        <v>-36</v>
      </c>
      <c r="E69" s="342">
        <v>-39</v>
      </c>
      <c r="F69" s="342">
        <f t="shared" si="4"/>
        <v>-3</v>
      </c>
      <c r="G69" s="152">
        <f t="shared" si="5"/>
        <v>108.33333333333333</v>
      </c>
    </row>
    <row r="70" spans="1:8" s="60" customFormat="1" ht="22.5" customHeight="1">
      <c r="A70" s="344" t="s">
        <v>504</v>
      </c>
      <c r="B70" s="163"/>
      <c r="C70" s="345">
        <v>-28</v>
      </c>
      <c r="D70" s="399"/>
      <c r="E70" s="342"/>
      <c r="F70" s="342">
        <f t="shared" si="4"/>
        <v>0</v>
      </c>
      <c r="G70" s="152">
        <f t="shared" si="5"/>
        <v>0</v>
      </c>
    </row>
    <row r="71" spans="1:8" ht="22.5" customHeight="1">
      <c r="A71" s="344" t="s">
        <v>567</v>
      </c>
      <c r="B71" s="173"/>
      <c r="C71" s="345">
        <v>-30</v>
      </c>
      <c r="D71" s="342"/>
      <c r="E71" s="342">
        <v>30</v>
      </c>
      <c r="F71" s="342">
        <f t="shared" si="4"/>
        <v>30</v>
      </c>
      <c r="G71" s="152">
        <f t="shared" si="5"/>
        <v>0</v>
      </c>
    </row>
    <row r="72" spans="1:8" s="227" customFormat="1" ht="24.75" customHeight="1">
      <c r="A72" s="223" t="s">
        <v>440</v>
      </c>
      <c r="B72" s="224"/>
      <c r="C72" s="565" t="s">
        <v>429</v>
      </c>
      <c r="D72" s="565"/>
      <c r="E72" s="225"/>
      <c r="F72" s="568" t="s">
        <v>559</v>
      </c>
      <c r="G72" s="568"/>
      <c r="H72" s="226"/>
    </row>
    <row r="73" spans="1:8" s="222" customFormat="1" ht="13.2">
      <c r="A73" s="464" t="s">
        <v>360</v>
      </c>
      <c r="B73" s="221"/>
      <c r="C73" s="566" t="s">
        <v>366</v>
      </c>
      <c r="D73" s="566"/>
      <c r="E73" s="221"/>
      <c r="F73" s="567" t="s">
        <v>173</v>
      </c>
      <c r="G73" s="567"/>
      <c r="H73" s="228"/>
    </row>
    <row r="74" spans="1:8">
      <c r="A74" s="108"/>
      <c r="B74" s="109"/>
      <c r="C74" s="109"/>
      <c r="D74" s="446"/>
      <c r="E74" s="111"/>
      <c r="F74" s="111"/>
      <c r="G74" s="111"/>
    </row>
    <row r="75" spans="1:8">
      <c r="A75" s="108"/>
      <c r="B75" s="109"/>
      <c r="C75" s="109"/>
      <c r="D75" s="446"/>
      <c r="E75" s="111"/>
      <c r="F75" s="111"/>
      <c r="G75" s="111"/>
    </row>
    <row r="76" spans="1:8">
      <c r="A76" s="108"/>
      <c r="B76" s="109"/>
      <c r="C76" s="109"/>
      <c r="D76" s="446"/>
      <c r="E76" s="111"/>
      <c r="F76" s="111"/>
      <c r="G76" s="111"/>
    </row>
    <row r="77" spans="1:8">
      <c r="A77" s="108"/>
      <c r="B77" s="109"/>
      <c r="C77" s="109"/>
      <c r="D77" s="446"/>
      <c r="E77" s="111"/>
      <c r="F77" s="111"/>
      <c r="G77" s="111"/>
    </row>
    <row r="78" spans="1:8">
      <c r="A78" s="108"/>
      <c r="B78" s="109"/>
      <c r="C78" s="109"/>
      <c r="D78" s="446"/>
      <c r="E78" s="111"/>
      <c r="F78" s="111"/>
      <c r="G78" s="111"/>
    </row>
    <row r="79" spans="1:8">
      <c r="A79" s="108"/>
      <c r="B79" s="109"/>
      <c r="C79" s="109"/>
      <c r="D79" s="446"/>
      <c r="E79" s="111"/>
      <c r="F79" s="111"/>
      <c r="G79" s="111"/>
    </row>
    <row r="80" spans="1:8">
      <c r="A80" s="108"/>
      <c r="B80" s="109"/>
      <c r="C80" s="109"/>
      <c r="D80" s="446"/>
      <c r="E80" s="111"/>
      <c r="F80" s="111"/>
      <c r="G80" s="111"/>
    </row>
    <row r="81" spans="1:7">
      <c r="A81" s="108"/>
      <c r="B81" s="109"/>
      <c r="C81" s="109"/>
      <c r="D81" s="446"/>
      <c r="E81" s="111"/>
      <c r="F81" s="111"/>
      <c r="G81" s="111"/>
    </row>
    <row r="82" spans="1:7">
      <c r="A82" s="108"/>
      <c r="B82" s="109"/>
      <c r="C82" s="109"/>
      <c r="D82" s="446"/>
      <c r="E82" s="111"/>
      <c r="F82" s="111"/>
      <c r="G82" s="111"/>
    </row>
    <row r="83" spans="1:7">
      <c r="A83" s="108"/>
      <c r="B83" s="109"/>
      <c r="C83" s="109"/>
      <c r="D83" s="446"/>
      <c r="E83" s="111"/>
      <c r="F83" s="111"/>
      <c r="G83" s="111"/>
    </row>
    <row r="84" spans="1:7">
      <c r="A84" s="108"/>
      <c r="B84" s="109"/>
      <c r="C84" s="109"/>
      <c r="D84" s="446"/>
      <c r="E84" s="111"/>
      <c r="F84" s="111"/>
      <c r="G84" s="111"/>
    </row>
    <row r="85" spans="1:7">
      <c r="A85" s="108"/>
      <c r="B85" s="109"/>
      <c r="C85" s="109"/>
      <c r="D85" s="446"/>
      <c r="E85" s="111"/>
      <c r="F85" s="111"/>
      <c r="G85" s="111"/>
    </row>
    <row r="86" spans="1:7">
      <c r="A86" s="108"/>
      <c r="B86" s="109"/>
      <c r="C86" s="109"/>
      <c r="D86" s="446"/>
      <c r="E86" s="111"/>
      <c r="F86" s="111"/>
      <c r="G86" s="111"/>
    </row>
    <row r="87" spans="1:7">
      <c r="A87" s="108"/>
      <c r="B87" s="109"/>
      <c r="C87" s="109"/>
      <c r="D87" s="446"/>
      <c r="E87" s="111"/>
      <c r="F87" s="111"/>
      <c r="G87" s="111"/>
    </row>
    <row r="88" spans="1:7">
      <c r="A88" s="108"/>
      <c r="B88" s="109"/>
      <c r="C88" s="109"/>
      <c r="D88" s="446"/>
      <c r="E88" s="111"/>
      <c r="F88" s="111"/>
      <c r="G88" s="111"/>
    </row>
    <row r="89" spans="1:7">
      <c r="A89" s="108"/>
      <c r="B89" s="109"/>
      <c r="C89" s="109"/>
      <c r="D89" s="446"/>
      <c r="E89" s="111"/>
      <c r="F89" s="111"/>
      <c r="G89" s="111"/>
    </row>
    <row r="90" spans="1:7">
      <c r="A90" s="108"/>
      <c r="B90" s="109"/>
      <c r="C90" s="109"/>
      <c r="D90" s="446"/>
      <c r="E90" s="111"/>
      <c r="F90" s="111"/>
      <c r="G90" s="111"/>
    </row>
    <row r="91" spans="1:7">
      <c r="A91" s="108"/>
      <c r="B91" s="109"/>
      <c r="C91" s="109"/>
      <c r="D91" s="446"/>
      <c r="E91" s="111"/>
      <c r="F91" s="111"/>
      <c r="G91" s="111"/>
    </row>
    <row r="92" spans="1:7">
      <c r="A92" s="108"/>
      <c r="B92" s="109"/>
      <c r="C92" s="109"/>
      <c r="D92" s="446"/>
      <c r="E92" s="111"/>
      <c r="F92" s="111"/>
      <c r="G92" s="111"/>
    </row>
    <row r="93" spans="1:7">
      <c r="A93" s="108"/>
      <c r="B93" s="109"/>
      <c r="C93" s="109"/>
      <c r="D93" s="446"/>
      <c r="E93" s="111"/>
      <c r="F93" s="111"/>
      <c r="G93" s="111"/>
    </row>
    <row r="94" spans="1:7">
      <c r="A94" s="108"/>
      <c r="B94" s="109"/>
      <c r="C94" s="109"/>
      <c r="D94" s="446"/>
      <c r="E94" s="111"/>
      <c r="F94" s="111"/>
      <c r="G94" s="111"/>
    </row>
    <row r="95" spans="1:7">
      <c r="A95" s="108"/>
      <c r="B95" s="109"/>
      <c r="C95" s="109"/>
      <c r="D95" s="446"/>
      <c r="E95" s="111"/>
      <c r="F95" s="111"/>
      <c r="G95" s="111"/>
    </row>
    <row r="96" spans="1:7">
      <c r="A96" s="108"/>
      <c r="B96" s="109"/>
      <c r="C96" s="109"/>
      <c r="D96" s="446"/>
      <c r="E96" s="111"/>
      <c r="F96" s="111"/>
      <c r="G96" s="111"/>
    </row>
    <row r="97" spans="1:7">
      <c r="A97" s="108"/>
      <c r="B97" s="109"/>
      <c r="C97" s="109"/>
      <c r="D97" s="446"/>
      <c r="E97" s="111"/>
      <c r="F97" s="111"/>
      <c r="G97" s="111"/>
    </row>
    <row r="98" spans="1:7">
      <c r="A98" s="108"/>
      <c r="B98" s="109"/>
      <c r="C98" s="109"/>
      <c r="D98" s="446"/>
      <c r="E98" s="111"/>
      <c r="F98" s="111"/>
      <c r="G98" s="111"/>
    </row>
    <row r="99" spans="1:7">
      <c r="A99" s="108"/>
      <c r="B99" s="109"/>
      <c r="C99" s="109"/>
      <c r="D99" s="446"/>
      <c r="E99" s="111"/>
      <c r="F99" s="111"/>
      <c r="G99" s="111"/>
    </row>
    <row r="100" spans="1:7">
      <c r="A100" s="108"/>
      <c r="B100" s="109"/>
      <c r="C100" s="109"/>
      <c r="D100" s="446"/>
      <c r="E100" s="111"/>
      <c r="F100" s="111"/>
      <c r="G100" s="111"/>
    </row>
    <row r="101" spans="1:7">
      <c r="A101" s="108"/>
      <c r="B101" s="109"/>
      <c r="C101" s="109"/>
      <c r="D101" s="446"/>
      <c r="E101" s="111"/>
      <c r="F101" s="111"/>
      <c r="G101" s="111"/>
    </row>
    <row r="102" spans="1:7">
      <c r="A102" s="108"/>
      <c r="B102" s="109"/>
      <c r="C102" s="109"/>
      <c r="D102" s="446"/>
      <c r="E102" s="111"/>
      <c r="F102" s="111"/>
      <c r="G102" s="111"/>
    </row>
    <row r="103" spans="1:7">
      <c r="A103" s="108"/>
      <c r="B103" s="109"/>
      <c r="C103" s="109"/>
      <c r="D103" s="446"/>
      <c r="E103" s="111"/>
      <c r="F103" s="111"/>
      <c r="G103" s="111"/>
    </row>
    <row r="104" spans="1:7">
      <c r="A104" s="108"/>
      <c r="D104" s="446"/>
      <c r="E104" s="113"/>
      <c r="F104" s="113"/>
      <c r="G104" s="113"/>
    </row>
    <row r="105" spans="1:7">
      <c r="A105" s="6"/>
      <c r="D105" s="446"/>
      <c r="E105" s="113"/>
      <c r="F105" s="113"/>
      <c r="G105" s="113"/>
    </row>
    <row r="106" spans="1:7">
      <c r="A106" s="6"/>
      <c r="D106" s="446"/>
      <c r="E106" s="113"/>
      <c r="F106" s="113"/>
      <c r="G106" s="113"/>
    </row>
    <row r="107" spans="1:7">
      <c r="A107" s="6"/>
      <c r="D107" s="446"/>
      <c r="E107" s="113"/>
      <c r="F107" s="113"/>
      <c r="G107" s="113"/>
    </row>
    <row r="108" spans="1:7">
      <c r="A108" s="6"/>
      <c r="D108" s="446"/>
      <c r="E108" s="113"/>
      <c r="F108" s="113"/>
      <c r="G108" s="113"/>
    </row>
    <row r="109" spans="1:7">
      <c r="A109" s="6"/>
      <c r="D109" s="446"/>
      <c r="E109" s="113"/>
      <c r="F109" s="113"/>
      <c r="G109" s="113"/>
    </row>
    <row r="110" spans="1:7">
      <c r="A110" s="6"/>
      <c r="D110" s="446"/>
      <c r="E110" s="113"/>
      <c r="F110" s="113"/>
      <c r="G110" s="113"/>
    </row>
    <row r="111" spans="1:7">
      <c r="A111" s="6"/>
      <c r="D111" s="446"/>
      <c r="E111" s="113"/>
      <c r="F111" s="113"/>
      <c r="G111" s="113"/>
    </row>
    <row r="112" spans="1:7">
      <c r="A112" s="6"/>
      <c r="D112" s="446"/>
      <c r="E112" s="113"/>
      <c r="F112" s="113"/>
      <c r="G112" s="113"/>
    </row>
    <row r="113" spans="1:7">
      <c r="A113" s="6"/>
      <c r="D113" s="446"/>
      <c r="E113" s="113"/>
      <c r="F113" s="113"/>
      <c r="G113" s="113"/>
    </row>
    <row r="114" spans="1:7">
      <c r="A114" s="6"/>
      <c r="D114" s="446"/>
      <c r="E114" s="113"/>
      <c r="F114" s="113"/>
      <c r="G114" s="113"/>
    </row>
    <row r="115" spans="1:7">
      <c r="A115" s="6"/>
      <c r="D115" s="446"/>
      <c r="E115" s="113"/>
      <c r="F115" s="113"/>
      <c r="G115" s="113"/>
    </row>
    <row r="116" spans="1:7">
      <c r="A116" s="6"/>
      <c r="D116" s="446"/>
      <c r="E116" s="113"/>
      <c r="F116" s="113"/>
      <c r="G116" s="113"/>
    </row>
    <row r="117" spans="1:7">
      <c r="A117" s="6"/>
      <c r="D117" s="446"/>
      <c r="E117" s="113"/>
      <c r="F117" s="113"/>
      <c r="G117" s="113"/>
    </row>
    <row r="118" spans="1:7">
      <c r="A118" s="6"/>
      <c r="D118" s="446"/>
      <c r="E118" s="113"/>
      <c r="F118" s="113"/>
      <c r="G118" s="113"/>
    </row>
    <row r="119" spans="1:7">
      <c r="A119" s="6"/>
      <c r="D119" s="446"/>
      <c r="E119" s="113"/>
      <c r="F119" s="113"/>
      <c r="G119" s="113"/>
    </row>
    <row r="120" spans="1:7">
      <c r="A120" s="6"/>
      <c r="D120" s="446"/>
      <c r="E120" s="113"/>
      <c r="F120" s="113"/>
      <c r="G120" s="113"/>
    </row>
    <row r="121" spans="1:7">
      <c r="A121" s="6"/>
      <c r="D121" s="446"/>
      <c r="E121" s="113"/>
      <c r="F121" s="113"/>
      <c r="G121" s="113"/>
    </row>
    <row r="122" spans="1:7">
      <c r="A122" s="6"/>
      <c r="D122" s="446"/>
      <c r="E122" s="113"/>
      <c r="F122" s="113"/>
      <c r="G122" s="113"/>
    </row>
    <row r="123" spans="1:7">
      <c r="A123" s="6"/>
      <c r="D123" s="446"/>
      <c r="E123" s="113"/>
      <c r="F123" s="113"/>
      <c r="G123" s="113"/>
    </row>
    <row r="124" spans="1:7">
      <c r="A124" s="6"/>
      <c r="D124" s="446"/>
      <c r="E124" s="113"/>
      <c r="F124" s="113"/>
      <c r="G124" s="113"/>
    </row>
    <row r="125" spans="1:7">
      <c r="A125" s="6"/>
      <c r="D125" s="446"/>
      <c r="E125" s="113"/>
      <c r="F125" s="113"/>
      <c r="G125" s="113"/>
    </row>
    <row r="126" spans="1:7">
      <c r="A126" s="6"/>
      <c r="D126" s="446"/>
      <c r="E126" s="113"/>
      <c r="F126" s="113"/>
      <c r="G126" s="113"/>
    </row>
    <row r="127" spans="1:7">
      <c r="A127" s="6"/>
    </row>
    <row r="128" spans="1:7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</sheetData>
  <sheetProtection algorithmName="SHA-512" hashValue="owxw6UCIQUvEhCpqWMbkkwUW06A+9fTpOOphCGbuRnV2vRCGFkuWMxcf3biCngJZf/OcdKmT0v91ZHH2sHzxBw==" saltValue="0R3nxRTbOQBzHQC54ll9QA==" spinCount="100000" sheet="1" objects="1" scenarios="1" selectLockedCells="1" selectUnlockedCells="1"/>
  <mergeCells count="5">
    <mergeCell ref="A2:G2"/>
    <mergeCell ref="C72:D72"/>
    <mergeCell ref="C73:D73"/>
    <mergeCell ref="F73:G73"/>
    <mergeCell ref="F72:G72"/>
  </mergeCells>
  <printOptions horizontalCentered="1"/>
  <pageMargins left="0.59055118110236227" right="0.59055118110236227" top="0.78740157480314965" bottom="0.59055118110236227" header="0" footer="0"/>
  <pageSetup paperSize="9" scale="87" fitToHeight="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8"/>
  <sheetViews>
    <sheetView view="pageBreakPreview" zoomScale="75" zoomScaleNormal="75" zoomScaleSheetLayoutView="75" workbookViewId="0">
      <pane xSplit="2" ySplit="5" topLeftCell="C34" activePane="bottomRight" state="frozen"/>
      <selection pane="topRight" activeCell="C1" sqref="C1"/>
      <selection pane="bottomLeft" activeCell="A5" sqref="A5"/>
      <selection pane="bottomRight" activeCell="A38" sqref="A38:XFD38"/>
    </sheetView>
  </sheetViews>
  <sheetFormatPr defaultColWidth="9.109375" defaultRowHeight="18"/>
  <cols>
    <col min="1" max="1" width="85" style="229" customWidth="1"/>
    <col min="2" max="2" width="15.33203125" style="20" customWidth="1"/>
    <col min="3" max="4" width="18.6640625" style="20" customWidth="1"/>
    <col min="5" max="5" width="18.6640625" style="447" customWidth="1"/>
    <col min="6" max="6" width="18.6640625" style="20" customWidth="1"/>
    <col min="7" max="7" width="15.5546875" style="20" customWidth="1"/>
    <col min="8" max="8" width="15" style="20" customWidth="1"/>
    <col min="9" max="9" width="10" style="229" customWidth="1"/>
    <col min="10" max="10" width="9.5546875" style="229" customWidth="1"/>
    <col min="11" max="16384" width="9.109375" style="229"/>
  </cols>
  <sheetData>
    <row r="1" spans="1:8">
      <c r="E1" s="20"/>
      <c r="H1" s="230" t="s">
        <v>343</v>
      </c>
    </row>
    <row r="2" spans="1:8" ht="22.8">
      <c r="A2" s="569" t="s">
        <v>103</v>
      </c>
      <c r="B2" s="569"/>
      <c r="C2" s="569"/>
      <c r="D2" s="569"/>
      <c r="E2" s="569"/>
      <c r="F2" s="569"/>
      <c r="G2" s="569"/>
      <c r="H2" s="569"/>
    </row>
    <row r="3" spans="1:8">
      <c r="A3" s="575" t="s">
        <v>447</v>
      </c>
      <c r="B3" s="575"/>
      <c r="C3" s="575"/>
      <c r="D3" s="575"/>
      <c r="E3" s="575"/>
      <c r="F3" s="575"/>
      <c r="G3" s="575"/>
      <c r="H3" s="575"/>
    </row>
    <row r="4" spans="1:8" ht="43.5" customHeight="1">
      <c r="A4" s="576" t="s">
        <v>154</v>
      </c>
      <c r="B4" s="577" t="s">
        <v>18</v>
      </c>
      <c r="C4" s="578" t="s">
        <v>330</v>
      </c>
      <c r="D4" s="579"/>
      <c r="E4" s="580" t="s">
        <v>605</v>
      </c>
      <c r="F4" s="581"/>
      <c r="G4" s="581"/>
      <c r="H4" s="582"/>
    </row>
    <row r="5" spans="1:8" ht="36">
      <c r="A5" s="576"/>
      <c r="B5" s="577"/>
      <c r="C5" s="472" t="s">
        <v>603</v>
      </c>
      <c r="D5" s="472" t="s">
        <v>604</v>
      </c>
      <c r="E5" s="472" t="s">
        <v>145</v>
      </c>
      <c r="F5" s="472" t="s">
        <v>141</v>
      </c>
      <c r="G5" s="175" t="s">
        <v>151</v>
      </c>
      <c r="H5" s="175" t="s">
        <v>152</v>
      </c>
    </row>
    <row r="6" spans="1:8">
      <c r="A6" s="466">
        <v>1</v>
      </c>
      <c r="B6" s="467">
        <v>2</v>
      </c>
      <c r="C6" s="466">
        <v>3</v>
      </c>
      <c r="D6" s="467">
        <v>4</v>
      </c>
      <c r="E6" s="466">
        <v>5</v>
      </c>
      <c r="F6" s="467">
        <v>6</v>
      </c>
      <c r="G6" s="466">
        <v>7</v>
      </c>
      <c r="H6" s="467">
        <v>8</v>
      </c>
    </row>
    <row r="7" spans="1:8" ht="30" customHeight="1">
      <c r="A7" s="572" t="s">
        <v>102</v>
      </c>
      <c r="B7" s="572"/>
      <c r="C7" s="572"/>
      <c r="D7" s="572"/>
      <c r="E7" s="572"/>
      <c r="F7" s="572"/>
      <c r="G7" s="572"/>
      <c r="H7" s="572"/>
    </row>
    <row r="8" spans="1:8" ht="34.799999999999997">
      <c r="A8" s="56" t="s">
        <v>52</v>
      </c>
      <c r="B8" s="59">
        <v>2000</v>
      </c>
      <c r="C8" s="400">
        <v>-16225</v>
      </c>
      <c r="D8" s="400">
        <f>F8</f>
        <v>-9031</v>
      </c>
      <c r="E8" s="400">
        <v>-10039</v>
      </c>
      <c r="F8" s="400">
        <f>C17</f>
        <v>-9031</v>
      </c>
      <c r="G8" s="150" t="s">
        <v>31</v>
      </c>
      <c r="H8" s="296" t="s">
        <v>31</v>
      </c>
    </row>
    <row r="9" spans="1:8" ht="36">
      <c r="A9" s="17" t="s">
        <v>207</v>
      </c>
      <c r="B9" s="57">
        <v>2010</v>
      </c>
      <c r="C9" s="351">
        <f>SUM(C10:C10)</f>
        <v>-799</v>
      </c>
      <c r="D9" s="351">
        <f t="shared" ref="D9:D17" si="0">F9</f>
        <v>-1403.8000000000002</v>
      </c>
      <c r="E9" s="351">
        <f t="shared" ref="E9:F9" si="1">SUM(E10:E10)</f>
        <v>-1759</v>
      </c>
      <c r="F9" s="351">
        <f t="shared" si="1"/>
        <v>-1403.8000000000002</v>
      </c>
      <c r="G9" s="351">
        <f t="shared" ref="G9" si="2">IF(F9="(    )",0,F9)-IF(E9="(    )",0,E9)</f>
        <v>355.19999999999982</v>
      </c>
      <c r="H9" s="114">
        <f t="shared" ref="H9" si="3">IF(IF(E9="(    )",0,E9)=0,0,IF(F9="(    )",0,F9)/IF(E9="(    )",0,E9))*100</f>
        <v>79.806708357021051</v>
      </c>
    </row>
    <row r="10" spans="1:8" ht="39.75" customHeight="1">
      <c r="A10" s="58" t="s">
        <v>661</v>
      </c>
      <c r="B10" s="57">
        <v>2011</v>
      </c>
      <c r="C10" s="351">
        <v>-799</v>
      </c>
      <c r="D10" s="351">
        <f t="shared" si="0"/>
        <v>-1403.8000000000002</v>
      </c>
      <c r="E10" s="351">
        <f>ROUND(-'I. Фін результат'!E76*0.1,0)</f>
        <v>-1759</v>
      </c>
      <c r="F10" s="351">
        <f>-'I. Фін результат'!F76*0.1</f>
        <v>-1403.8000000000002</v>
      </c>
      <c r="G10" s="351">
        <f t="shared" ref="G10" si="4">IF(F10="(    )",0,F10)-IF(E10="(    )",0,E10)</f>
        <v>355.19999999999982</v>
      </c>
      <c r="H10" s="114">
        <f t="shared" ref="H10" si="5">IF(IF(E10="(    )",0,E10)=0,0,IF(F10="(    )",0,F10)/IF(E10="(    )",0,E10))*100</f>
        <v>79.806708357021051</v>
      </c>
    </row>
    <row r="11" spans="1:8" ht="27" customHeight="1">
      <c r="A11" s="58" t="s">
        <v>117</v>
      </c>
      <c r="B11" s="57">
        <v>2020</v>
      </c>
      <c r="C11" s="351" t="s">
        <v>186</v>
      </c>
      <c r="D11" s="400" t="str">
        <f t="shared" si="0"/>
        <v>(    )</v>
      </c>
      <c r="E11" s="351" t="s">
        <v>186</v>
      </c>
      <c r="F11" s="351" t="s">
        <v>186</v>
      </c>
      <c r="G11" s="351">
        <f t="shared" ref="G11:G16" si="6">IF(F11="(    )",0,F11)-IF(E11="(    )",0,E11)</f>
        <v>0</v>
      </c>
      <c r="H11" s="114">
        <f t="shared" ref="H11:H16" si="7">IF(IF(E11="(    )",0,E11)=0,0,IF(F11="(    )",0,F11)/IF(E11="(    )",0,E11))*100</f>
        <v>0</v>
      </c>
    </row>
    <row r="12" spans="1:8" ht="27" customHeight="1">
      <c r="A12" s="58" t="s">
        <v>61</v>
      </c>
      <c r="B12" s="57">
        <v>2030</v>
      </c>
      <c r="C12" s="351" t="s">
        <v>186</v>
      </c>
      <c r="D12" s="400" t="str">
        <f t="shared" si="0"/>
        <v>(    )</v>
      </c>
      <c r="E12" s="351" t="s">
        <v>186</v>
      </c>
      <c r="F12" s="351" t="s">
        <v>186</v>
      </c>
      <c r="G12" s="351">
        <f t="shared" si="6"/>
        <v>0</v>
      </c>
      <c r="H12" s="114">
        <f t="shared" si="7"/>
        <v>0</v>
      </c>
    </row>
    <row r="13" spans="1:8" ht="27" customHeight="1">
      <c r="A13" s="58" t="s">
        <v>96</v>
      </c>
      <c r="B13" s="57">
        <v>2031</v>
      </c>
      <c r="C13" s="351" t="s">
        <v>186</v>
      </c>
      <c r="D13" s="400" t="str">
        <f t="shared" si="0"/>
        <v>(    )</v>
      </c>
      <c r="E13" s="351" t="s">
        <v>186</v>
      </c>
      <c r="F13" s="351" t="s">
        <v>186</v>
      </c>
      <c r="G13" s="351">
        <f t="shared" si="6"/>
        <v>0</v>
      </c>
      <c r="H13" s="114">
        <f t="shared" si="7"/>
        <v>0</v>
      </c>
    </row>
    <row r="14" spans="1:8" ht="27" customHeight="1">
      <c r="A14" s="58" t="s">
        <v>26</v>
      </c>
      <c r="B14" s="57">
        <v>2040</v>
      </c>
      <c r="C14" s="351" t="s">
        <v>186</v>
      </c>
      <c r="D14" s="400" t="str">
        <f t="shared" si="0"/>
        <v>(    )</v>
      </c>
      <c r="E14" s="351" t="s">
        <v>186</v>
      </c>
      <c r="F14" s="351" t="s">
        <v>186</v>
      </c>
      <c r="G14" s="351">
        <f t="shared" si="6"/>
        <v>0</v>
      </c>
      <c r="H14" s="114">
        <f t="shared" si="7"/>
        <v>0</v>
      </c>
    </row>
    <row r="15" spans="1:8" ht="27" customHeight="1">
      <c r="A15" s="58" t="s">
        <v>87</v>
      </c>
      <c r="B15" s="57">
        <v>2050</v>
      </c>
      <c r="C15" s="351">
        <f>'Розшифровка з розр з бюджет'!C7</f>
        <v>0</v>
      </c>
      <c r="D15" s="400">
        <f t="shared" si="0"/>
        <v>0</v>
      </c>
      <c r="E15" s="351">
        <f>'Розшифровка з розр з бюджет'!D7</f>
        <v>0</v>
      </c>
      <c r="F15" s="351">
        <f>'Розшифровка з розр з бюджет'!E7</f>
        <v>0</v>
      </c>
      <c r="G15" s="351">
        <f t="shared" si="6"/>
        <v>0</v>
      </c>
      <c r="H15" s="114">
        <f t="shared" si="7"/>
        <v>0</v>
      </c>
    </row>
    <row r="16" spans="1:8" ht="27" customHeight="1">
      <c r="A16" s="58" t="s">
        <v>437</v>
      </c>
      <c r="B16" s="57">
        <v>2060</v>
      </c>
      <c r="C16" s="351">
        <f>'Розшифровка з розр з бюджет'!C10</f>
        <v>0</v>
      </c>
      <c r="D16" s="400">
        <f t="shared" si="0"/>
        <v>0</v>
      </c>
      <c r="E16" s="351">
        <f>'Розшифровка з розр з бюджет'!D10</f>
        <v>0</v>
      </c>
      <c r="F16" s="351">
        <f>'Розшифровка з розр з бюджет'!E10</f>
        <v>0</v>
      </c>
      <c r="G16" s="351">
        <f t="shared" si="6"/>
        <v>0</v>
      </c>
      <c r="H16" s="114">
        <f t="shared" si="7"/>
        <v>0</v>
      </c>
    </row>
    <row r="17" spans="1:8" ht="34.799999999999997">
      <c r="A17" s="56" t="s">
        <v>53</v>
      </c>
      <c r="B17" s="59">
        <v>2070</v>
      </c>
      <c r="C17" s="400">
        <f>SUM(C8,C9,C11,C12,C14,C15,C16)+'I. Фін результат'!C75</f>
        <v>-9031</v>
      </c>
      <c r="D17" s="400">
        <f t="shared" si="0"/>
        <v>3603.2000000000007</v>
      </c>
      <c r="E17" s="400">
        <f>SUM(E8,E9,E11,E12,E14,E15,E16)+'I. Фін результат'!E75</f>
        <v>5787</v>
      </c>
      <c r="F17" s="400">
        <f>SUM(F8,F9,F11,F12,F14,F15,F16)+'I. Фін результат'!F75</f>
        <v>3603.2000000000007</v>
      </c>
      <c r="G17" s="150" t="s">
        <v>31</v>
      </c>
      <c r="H17" s="296" t="s">
        <v>31</v>
      </c>
    </row>
    <row r="18" spans="1:8" ht="30" customHeight="1">
      <c r="A18" s="572" t="s">
        <v>355</v>
      </c>
      <c r="B18" s="572"/>
      <c r="C18" s="572"/>
      <c r="D18" s="572"/>
      <c r="E18" s="572"/>
      <c r="F18" s="572"/>
      <c r="G18" s="572"/>
      <c r="H18" s="572"/>
    </row>
    <row r="19" spans="1:8" ht="34.799999999999997">
      <c r="A19" s="56" t="s">
        <v>356</v>
      </c>
      <c r="B19" s="59">
        <v>2110</v>
      </c>
      <c r="C19" s="400">
        <f>SUM(C20:C26)</f>
        <v>16989</v>
      </c>
      <c r="D19" s="400">
        <f>F19</f>
        <v>13846</v>
      </c>
      <c r="E19" s="400">
        <f t="shared" ref="E19:F19" si="8">SUM(E20:E26)</f>
        <v>15000</v>
      </c>
      <c r="F19" s="400">
        <f t="shared" si="8"/>
        <v>13846</v>
      </c>
      <c r="G19" s="400">
        <f t="shared" ref="G19" si="9">IF(F19="(    )",0,F19)-IF(E19="(    )",0,E19)</f>
        <v>-1154</v>
      </c>
      <c r="H19" s="150">
        <f t="shared" ref="H19" si="10">IF(IF(E19="(    )",0,E19)=0,0,IF(F19="(    )",0,F19)/IF(E19="(    )",0,E19))*100</f>
        <v>92.306666666666672</v>
      </c>
    </row>
    <row r="20" spans="1:8" ht="27" customHeight="1">
      <c r="A20" s="58" t="s">
        <v>285</v>
      </c>
      <c r="B20" s="57">
        <v>2111</v>
      </c>
      <c r="C20" s="351">
        <v>16431</v>
      </c>
      <c r="D20" s="351">
        <f t="shared" ref="D20:D43" si="11">F20</f>
        <v>13232</v>
      </c>
      <c r="E20" s="351">
        <v>14400</v>
      </c>
      <c r="F20" s="351">
        <v>13232</v>
      </c>
      <c r="G20" s="351">
        <f t="shared" ref="G20:G43" si="12">IF(F20="(    )",0,F20)-IF(E20="(    )",0,E20)</f>
        <v>-1168</v>
      </c>
      <c r="H20" s="114">
        <f t="shared" ref="H20:H43" si="13">IF(IF(E20="(    )",0,E20)=0,0,IF(F20="(    )",0,F20)/IF(E20="(    )",0,E20))*100</f>
        <v>91.888888888888886</v>
      </c>
    </row>
    <row r="21" spans="1:8" ht="36">
      <c r="A21" s="58" t="s">
        <v>286</v>
      </c>
      <c r="B21" s="57">
        <v>2112</v>
      </c>
      <c r="C21" s="351" t="s">
        <v>186</v>
      </c>
      <c r="D21" s="351" t="str">
        <f t="shared" si="11"/>
        <v>(    )</v>
      </c>
      <c r="E21" s="351" t="s">
        <v>186</v>
      </c>
      <c r="F21" s="351" t="s">
        <v>186</v>
      </c>
      <c r="G21" s="351">
        <f t="shared" si="12"/>
        <v>0</v>
      </c>
      <c r="H21" s="114">
        <f t="shared" si="13"/>
        <v>0</v>
      </c>
    </row>
    <row r="22" spans="1:8" ht="27" customHeight="1">
      <c r="A22" s="58" t="s">
        <v>71</v>
      </c>
      <c r="B22" s="57">
        <v>2113</v>
      </c>
      <c r="C22" s="351"/>
      <c r="D22" s="351">
        <f t="shared" si="11"/>
        <v>0</v>
      </c>
      <c r="E22" s="351"/>
      <c r="F22" s="351"/>
      <c r="G22" s="351">
        <f t="shared" si="12"/>
        <v>0</v>
      </c>
      <c r="H22" s="114">
        <f t="shared" si="13"/>
        <v>0</v>
      </c>
    </row>
    <row r="23" spans="1:8" ht="27" customHeight="1">
      <c r="A23" s="58" t="s">
        <v>79</v>
      </c>
      <c r="B23" s="57">
        <v>2114</v>
      </c>
      <c r="C23" s="351"/>
      <c r="D23" s="351">
        <f t="shared" si="11"/>
        <v>0</v>
      </c>
      <c r="E23" s="351"/>
      <c r="F23" s="351"/>
      <c r="G23" s="351">
        <f t="shared" si="12"/>
        <v>0</v>
      </c>
      <c r="H23" s="114">
        <f t="shared" si="13"/>
        <v>0</v>
      </c>
    </row>
    <row r="24" spans="1:8" ht="27" customHeight="1">
      <c r="A24" s="58" t="s">
        <v>294</v>
      </c>
      <c r="B24" s="57">
        <v>2115</v>
      </c>
      <c r="C24" s="351"/>
      <c r="D24" s="351">
        <f t="shared" si="11"/>
        <v>0</v>
      </c>
      <c r="E24" s="351"/>
      <c r="F24" s="351"/>
      <c r="G24" s="351">
        <f t="shared" si="12"/>
        <v>0</v>
      </c>
      <c r="H24" s="114">
        <f t="shared" si="13"/>
        <v>0</v>
      </c>
    </row>
    <row r="25" spans="1:8" ht="27" customHeight="1">
      <c r="A25" s="58" t="s">
        <v>364</v>
      </c>
      <c r="B25" s="57">
        <v>2116</v>
      </c>
      <c r="C25" s="351">
        <v>558</v>
      </c>
      <c r="D25" s="351">
        <f t="shared" si="11"/>
        <v>614</v>
      </c>
      <c r="E25" s="351">
        <v>600</v>
      </c>
      <c r="F25" s="351">
        <v>614</v>
      </c>
      <c r="G25" s="351">
        <f t="shared" si="12"/>
        <v>14</v>
      </c>
      <c r="H25" s="114">
        <f t="shared" si="13"/>
        <v>102.33333333333334</v>
      </c>
    </row>
    <row r="26" spans="1:8" ht="27" customHeight="1">
      <c r="A26" s="58" t="s">
        <v>287</v>
      </c>
      <c r="B26" s="57">
        <v>2117</v>
      </c>
      <c r="C26" s="351"/>
      <c r="D26" s="351">
        <f t="shared" si="11"/>
        <v>0</v>
      </c>
      <c r="E26" s="351">
        <f>'Розшифровка з розр з бюджет'!D15</f>
        <v>0</v>
      </c>
      <c r="F26" s="351">
        <f>'Розшифровка з розр з бюджет'!E15</f>
        <v>0</v>
      </c>
      <c r="G26" s="351">
        <f t="shared" si="12"/>
        <v>0</v>
      </c>
      <c r="H26" s="114">
        <f t="shared" si="13"/>
        <v>0</v>
      </c>
    </row>
    <row r="27" spans="1:8" ht="34.799999999999997">
      <c r="A27" s="56" t="s">
        <v>367</v>
      </c>
      <c r="B27" s="18">
        <v>2120</v>
      </c>
      <c r="C27" s="400">
        <f>SUM(C28:C35)</f>
        <v>7664</v>
      </c>
      <c r="D27" s="400">
        <f t="shared" si="11"/>
        <v>11411.8</v>
      </c>
      <c r="E27" s="400">
        <f t="shared" ref="E27:F27" si="14">SUM(E28:E35)</f>
        <v>11214</v>
      </c>
      <c r="F27" s="400">
        <f t="shared" si="14"/>
        <v>11411.8</v>
      </c>
      <c r="G27" s="400">
        <f t="shared" si="12"/>
        <v>197.79999999999927</v>
      </c>
      <c r="H27" s="150">
        <f t="shared" si="13"/>
        <v>101.76386659532726</v>
      </c>
    </row>
    <row r="28" spans="1:8" ht="27" customHeight="1">
      <c r="A28" s="17" t="s">
        <v>214</v>
      </c>
      <c r="B28" s="466">
        <v>2121</v>
      </c>
      <c r="C28" s="351"/>
      <c r="D28" s="351">
        <f t="shared" si="11"/>
        <v>2454</v>
      </c>
      <c r="E28" s="351">
        <v>2075</v>
      </c>
      <c r="F28" s="351">
        <f>-'I. Фін результат'!F71</f>
        <v>2454</v>
      </c>
      <c r="G28" s="351">
        <f t="shared" si="12"/>
        <v>379</v>
      </c>
      <c r="H28" s="114">
        <f t="shared" si="13"/>
        <v>118.26506024096386</v>
      </c>
    </row>
    <row r="29" spans="1:8" ht="27" customHeight="1">
      <c r="A29" s="58" t="s">
        <v>70</v>
      </c>
      <c r="B29" s="57">
        <v>2122</v>
      </c>
      <c r="C29" s="351">
        <v>6699</v>
      </c>
      <c r="D29" s="351">
        <f t="shared" si="11"/>
        <v>7363</v>
      </c>
      <c r="E29" s="351">
        <v>7216</v>
      </c>
      <c r="F29" s="351">
        <v>7363</v>
      </c>
      <c r="G29" s="351">
        <f t="shared" si="12"/>
        <v>147</v>
      </c>
      <c r="H29" s="114">
        <f t="shared" si="13"/>
        <v>102.03713968957871</v>
      </c>
    </row>
    <row r="30" spans="1:8" ht="27" customHeight="1">
      <c r="A30" s="58" t="s">
        <v>71</v>
      </c>
      <c r="B30" s="57">
        <v>2123</v>
      </c>
      <c r="C30" s="351"/>
      <c r="D30" s="351">
        <f t="shared" si="11"/>
        <v>0</v>
      </c>
      <c r="E30" s="351"/>
      <c r="F30" s="351"/>
      <c r="G30" s="351">
        <f t="shared" si="12"/>
        <v>0</v>
      </c>
      <c r="H30" s="114">
        <f t="shared" si="13"/>
        <v>0</v>
      </c>
    </row>
    <row r="31" spans="1:8" ht="27" customHeight="1">
      <c r="A31" s="58" t="s">
        <v>288</v>
      </c>
      <c r="B31" s="57">
        <v>2124</v>
      </c>
      <c r="C31" s="351">
        <v>166</v>
      </c>
      <c r="D31" s="351">
        <f t="shared" si="11"/>
        <v>191</v>
      </c>
      <c r="E31" s="351">
        <v>164</v>
      </c>
      <c r="F31" s="351">
        <f>-'Розшифровка фінрезультати'!E8</f>
        <v>191</v>
      </c>
      <c r="G31" s="351">
        <f t="shared" si="12"/>
        <v>27</v>
      </c>
      <c r="H31" s="114">
        <f t="shared" si="13"/>
        <v>116.46341463414633</v>
      </c>
    </row>
    <row r="32" spans="1:8" ht="27" customHeight="1">
      <c r="A32" s="58" t="s">
        <v>289</v>
      </c>
      <c r="B32" s="57">
        <v>2125</v>
      </c>
      <c r="C32" s="351"/>
      <c r="D32" s="351">
        <f t="shared" si="11"/>
        <v>0</v>
      </c>
      <c r="E32" s="351"/>
      <c r="F32" s="351"/>
      <c r="G32" s="351">
        <f t="shared" si="12"/>
        <v>0</v>
      </c>
      <c r="H32" s="114">
        <f t="shared" si="13"/>
        <v>0</v>
      </c>
    </row>
    <row r="33" spans="1:8" ht="54">
      <c r="A33" s="58" t="s">
        <v>662</v>
      </c>
      <c r="B33" s="57">
        <v>2126</v>
      </c>
      <c r="C33" s="351">
        <v>799</v>
      </c>
      <c r="D33" s="351">
        <f t="shared" si="11"/>
        <v>1403.8000000000002</v>
      </c>
      <c r="E33" s="351">
        <v>1759</v>
      </c>
      <c r="F33" s="351">
        <f>-F10</f>
        <v>1403.8000000000002</v>
      </c>
      <c r="G33" s="351">
        <f t="shared" si="12"/>
        <v>-355.19999999999982</v>
      </c>
      <c r="H33" s="114">
        <f t="shared" si="13"/>
        <v>79.806708357021051</v>
      </c>
    </row>
    <row r="34" spans="1:8" ht="27" customHeight="1">
      <c r="A34" s="58" t="s">
        <v>294</v>
      </c>
      <c r="B34" s="57">
        <v>2127</v>
      </c>
      <c r="C34" s="351"/>
      <c r="D34" s="351">
        <f t="shared" si="11"/>
        <v>0</v>
      </c>
      <c r="E34" s="351"/>
      <c r="F34" s="351"/>
      <c r="G34" s="351">
        <f t="shared" si="12"/>
        <v>0</v>
      </c>
      <c r="H34" s="114">
        <f t="shared" si="13"/>
        <v>0</v>
      </c>
    </row>
    <row r="35" spans="1:8" ht="27" customHeight="1">
      <c r="A35" s="58" t="s">
        <v>287</v>
      </c>
      <c r="B35" s="57">
        <v>2128</v>
      </c>
      <c r="C35" s="351"/>
      <c r="D35" s="351">
        <f t="shared" si="11"/>
        <v>0</v>
      </c>
      <c r="E35" s="351">
        <f>'Розшифровка з розр з бюджет'!D19</f>
        <v>0</v>
      </c>
      <c r="F35" s="351">
        <f>'Розшифровка з розр з бюджет'!E19</f>
        <v>0</v>
      </c>
      <c r="G35" s="351">
        <f t="shared" si="12"/>
        <v>0</v>
      </c>
      <c r="H35" s="114">
        <f t="shared" si="13"/>
        <v>0</v>
      </c>
    </row>
    <row r="36" spans="1:8" ht="34.799999999999997">
      <c r="A36" s="56" t="s">
        <v>408</v>
      </c>
      <c r="B36" s="18">
        <v>2130</v>
      </c>
      <c r="C36" s="400">
        <f>SUM(C37:C39)</f>
        <v>13134</v>
      </c>
      <c r="D36" s="400">
        <f t="shared" si="11"/>
        <v>13839</v>
      </c>
      <c r="E36" s="400">
        <f t="shared" ref="E36:F36" si="15">SUM(E37:E39)</f>
        <v>14132</v>
      </c>
      <c r="F36" s="400">
        <f t="shared" si="15"/>
        <v>13839</v>
      </c>
      <c r="G36" s="400">
        <f t="shared" si="12"/>
        <v>-293</v>
      </c>
      <c r="H36" s="150">
        <f t="shared" si="13"/>
        <v>97.926691197282764</v>
      </c>
    </row>
    <row r="37" spans="1:8" ht="27" customHeight="1">
      <c r="A37" s="58" t="s">
        <v>290</v>
      </c>
      <c r="B37" s="57">
        <v>2131</v>
      </c>
      <c r="C37" s="351"/>
      <c r="D37" s="351">
        <f t="shared" si="11"/>
        <v>0</v>
      </c>
      <c r="E37" s="351"/>
      <c r="F37" s="351"/>
      <c r="G37" s="351">
        <f t="shared" si="12"/>
        <v>0</v>
      </c>
      <c r="H37" s="114">
        <f t="shared" si="13"/>
        <v>0</v>
      </c>
    </row>
    <row r="38" spans="1:8" ht="27" customHeight="1">
      <c r="A38" s="58" t="s">
        <v>291</v>
      </c>
      <c r="B38" s="57">
        <v>2132</v>
      </c>
      <c r="C38" s="351">
        <v>7821</v>
      </c>
      <c r="D38" s="351">
        <f t="shared" si="11"/>
        <v>8404</v>
      </c>
      <c r="E38" s="351">
        <v>8820</v>
      </c>
      <c r="F38" s="351">
        <v>8404</v>
      </c>
      <c r="G38" s="351">
        <f t="shared" si="12"/>
        <v>-416</v>
      </c>
      <c r="H38" s="114">
        <f t="shared" si="13"/>
        <v>95.283446712018133</v>
      </c>
    </row>
    <row r="39" spans="1:8" ht="27" customHeight="1">
      <c r="A39" s="58" t="s">
        <v>505</v>
      </c>
      <c r="B39" s="57">
        <v>2133</v>
      </c>
      <c r="C39" s="351">
        <v>5313</v>
      </c>
      <c r="D39" s="351">
        <f t="shared" si="11"/>
        <v>5435</v>
      </c>
      <c r="E39" s="351">
        <v>5312</v>
      </c>
      <c r="F39" s="351">
        <f>-'Розшифровка фінрезультати'!E7</f>
        <v>5435</v>
      </c>
      <c r="G39" s="351">
        <f t="shared" si="12"/>
        <v>123</v>
      </c>
      <c r="H39" s="114">
        <f t="shared" si="13"/>
        <v>102.31551204819279</v>
      </c>
    </row>
    <row r="40" spans="1:8" ht="30" customHeight="1">
      <c r="A40" s="56" t="s">
        <v>292</v>
      </c>
      <c r="B40" s="18">
        <v>2140</v>
      </c>
      <c r="C40" s="400">
        <f>SUM(C41:C42)</f>
        <v>0</v>
      </c>
      <c r="D40" s="351">
        <f t="shared" si="11"/>
        <v>0</v>
      </c>
      <c r="E40" s="400">
        <f t="shared" ref="E40:F40" si="16">SUM(E41:E42)</f>
        <v>0</v>
      </c>
      <c r="F40" s="400">
        <f t="shared" si="16"/>
        <v>0</v>
      </c>
      <c r="G40" s="400">
        <f t="shared" si="12"/>
        <v>0</v>
      </c>
      <c r="H40" s="150">
        <f t="shared" si="13"/>
        <v>0</v>
      </c>
    </row>
    <row r="41" spans="1:8" ht="36">
      <c r="A41" s="17" t="s">
        <v>97</v>
      </c>
      <c r="B41" s="466">
        <v>2141</v>
      </c>
      <c r="C41" s="351"/>
      <c r="D41" s="351">
        <f t="shared" si="11"/>
        <v>0</v>
      </c>
      <c r="E41" s="351"/>
      <c r="F41" s="351"/>
      <c r="G41" s="351">
        <f t="shared" si="12"/>
        <v>0</v>
      </c>
      <c r="H41" s="114">
        <f t="shared" si="13"/>
        <v>0</v>
      </c>
    </row>
    <row r="42" spans="1:8" ht="27" customHeight="1">
      <c r="A42" s="58" t="s">
        <v>441</v>
      </c>
      <c r="B42" s="57">
        <v>2142</v>
      </c>
      <c r="C42" s="351">
        <f>'Розшифровка з розр з бюджет'!C27</f>
        <v>0</v>
      </c>
      <c r="D42" s="351">
        <f t="shared" si="11"/>
        <v>0</v>
      </c>
      <c r="E42" s="351">
        <f>'Розшифровка з розр з бюджет'!D27</f>
        <v>0</v>
      </c>
      <c r="F42" s="351">
        <f>'Розшифровка з розр з бюджет'!E27</f>
        <v>0</v>
      </c>
      <c r="G42" s="351">
        <f t="shared" si="12"/>
        <v>0</v>
      </c>
      <c r="H42" s="114">
        <f t="shared" si="13"/>
        <v>0</v>
      </c>
    </row>
    <row r="43" spans="1:8" ht="30" customHeight="1">
      <c r="A43" s="56" t="s">
        <v>336</v>
      </c>
      <c r="B43" s="18">
        <v>2200</v>
      </c>
      <c r="C43" s="400">
        <f>SUM(C19,C27,C36,C40)</f>
        <v>37787</v>
      </c>
      <c r="D43" s="400">
        <f t="shared" si="11"/>
        <v>39096.800000000003</v>
      </c>
      <c r="E43" s="400">
        <f t="shared" ref="E43:F43" si="17">SUM(E19,E27,E36,E40)</f>
        <v>40346</v>
      </c>
      <c r="F43" s="400">
        <f t="shared" si="17"/>
        <v>39096.800000000003</v>
      </c>
      <c r="G43" s="400">
        <f t="shared" si="12"/>
        <v>-1249.1999999999971</v>
      </c>
      <c r="H43" s="150">
        <f t="shared" si="13"/>
        <v>96.903782283249896</v>
      </c>
    </row>
    <row r="44" spans="1:8" s="231" customFormat="1">
      <c r="A44" s="19"/>
      <c r="B44" s="20"/>
      <c r="C44" s="20"/>
      <c r="D44" s="20"/>
      <c r="E44" s="20"/>
      <c r="F44" s="20"/>
      <c r="G44" s="20"/>
      <c r="H44" s="20"/>
    </row>
    <row r="45" spans="1:8" s="231" customFormat="1">
      <c r="A45" s="19"/>
      <c r="B45" s="20"/>
      <c r="C45" s="20"/>
      <c r="D45" s="20"/>
      <c r="E45" s="20"/>
      <c r="F45" s="20"/>
      <c r="G45" s="20"/>
      <c r="H45" s="20"/>
    </row>
    <row r="46" spans="1:8" s="231" customFormat="1">
      <c r="A46" s="19"/>
      <c r="B46" s="20"/>
      <c r="C46" s="20"/>
      <c r="D46" s="20"/>
      <c r="E46" s="20"/>
      <c r="F46" s="20"/>
      <c r="G46" s="20"/>
      <c r="H46" s="20"/>
    </row>
    <row r="47" spans="1:8" s="207" customFormat="1" ht="27.75" customHeight="1">
      <c r="A47" s="232" t="s">
        <v>440</v>
      </c>
      <c r="B47" s="233"/>
      <c r="C47" s="573" t="s">
        <v>137</v>
      </c>
      <c r="D47" s="573"/>
      <c r="E47" s="234"/>
      <c r="F47" s="574" t="s">
        <v>559</v>
      </c>
      <c r="G47" s="574"/>
      <c r="H47" s="574"/>
    </row>
    <row r="48" spans="1:8" s="236" customFormat="1" ht="15.6">
      <c r="A48" s="465" t="s">
        <v>360</v>
      </c>
      <c r="B48" s="235"/>
      <c r="C48" s="570" t="s">
        <v>366</v>
      </c>
      <c r="D48" s="570"/>
      <c r="E48" s="235"/>
      <c r="F48" s="571" t="s">
        <v>365</v>
      </c>
      <c r="G48" s="571"/>
      <c r="H48" s="571"/>
    </row>
    <row r="49" spans="1:10" s="20" customFormat="1">
      <c r="A49" s="21"/>
      <c r="I49" s="229"/>
      <c r="J49" s="229"/>
    </row>
    <row r="50" spans="1:10" s="20" customFormat="1">
      <c r="A50" s="21"/>
      <c r="E50" s="447"/>
      <c r="I50" s="229"/>
      <c r="J50" s="229"/>
    </row>
    <row r="51" spans="1:10" s="20" customFormat="1">
      <c r="A51" s="21"/>
      <c r="E51" s="447"/>
      <c r="I51" s="229"/>
      <c r="J51" s="229"/>
    </row>
    <row r="52" spans="1:10" s="20" customFormat="1">
      <c r="A52" s="21"/>
      <c r="E52" s="447"/>
      <c r="I52" s="229"/>
      <c r="J52" s="229"/>
    </row>
    <row r="53" spans="1:10" s="20" customFormat="1">
      <c r="A53" s="21"/>
      <c r="E53" s="447"/>
      <c r="I53" s="229"/>
      <c r="J53" s="229"/>
    </row>
    <row r="54" spans="1:10" s="20" customFormat="1">
      <c r="A54" s="21"/>
      <c r="E54" s="447"/>
      <c r="I54" s="229"/>
      <c r="J54" s="229"/>
    </row>
    <row r="55" spans="1:10" s="20" customFormat="1">
      <c r="A55" s="21"/>
      <c r="E55" s="447"/>
      <c r="I55" s="229"/>
      <c r="J55" s="229"/>
    </row>
    <row r="56" spans="1:10" s="20" customFormat="1">
      <c r="A56" s="21"/>
      <c r="E56" s="447"/>
      <c r="I56" s="229"/>
      <c r="J56" s="229"/>
    </row>
    <row r="57" spans="1:10" s="20" customFormat="1">
      <c r="A57" s="21"/>
      <c r="E57" s="447"/>
      <c r="I57" s="229"/>
      <c r="J57" s="229"/>
    </row>
    <row r="58" spans="1:10" s="20" customFormat="1">
      <c r="A58" s="21"/>
      <c r="E58" s="447"/>
      <c r="I58" s="229"/>
      <c r="J58" s="229"/>
    </row>
    <row r="59" spans="1:10" s="20" customFormat="1">
      <c r="A59" s="21"/>
      <c r="E59" s="447"/>
      <c r="I59" s="229"/>
      <c r="J59" s="229"/>
    </row>
    <row r="60" spans="1:10" s="20" customFormat="1">
      <c r="A60" s="21"/>
      <c r="E60" s="447"/>
      <c r="I60" s="229"/>
      <c r="J60" s="229"/>
    </row>
    <row r="61" spans="1:10" s="20" customFormat="1">
      <c r="A61" s="21"/>
      <c r="E61" s="447"/>
      <c r="I61" s="229"/>
      <c r="J61" s="229"/>
    </row>
    <row r="62" spans="1:10" s="20" customFormat="1">
      <c r="A62" s="21"/>
      <c r="E62" s="447"/>
      <c r="I62" s="229"/>
      <c r="J62" s="229"/>
    </row>
    <row r="63" spans="1:10" s="20" customFormat="1">
      <c r="A63" s="21"/>
      <c r="E63" s="447"/>
      <c r="I63" s="229"/>
      <c r="J63" s="229"/>
    </row>
    <row r="64" spans="1:10" s="20" customFormat="1">
      <c r="A64" s="21"/>
      <c r="E64" s="447"/>
      <c r="I64" s="229"/>
      <c r="J64" s="229"/>
    </row>
    <row r="65" spans="1:10" s="20" customFormat="1">
      <c r="A65" s="21"/>
      <c r="E65" s="447"/>
      <c r="I65" s="229"/>
      <c r="J65" s="229"/>
    </row>
    <row r="66" spans="1:10" s="20" customFormat="1">
      <c r="A66" s="21"/>
      <c r="E66" s="447"/>
      <c r="I66" s="229"/>
      <c r="J66" s="229"/>
    </row>
    <row r="67" spans="1:10" s="20" customFormat="1">
      <c r="A67" s="21"/>
      <c r="E67" s="447"/>
      <c r="I67" s="229"/>
      <c r="J67" s="229"/>
    </row>
    <row r="68" spans="1:10" s="20" customFormat="1">
      <c r="A68" s="21"/>
      <c r="E68" s="447"/>
      <c r="I68" s="229"/>
      <c r="J68" s="229"/>
    </row>
    <row r="69" spans="1:10" s="20" customFormat="1">
      <c r="A69" s="21"/>
      <c r="E69" s="447"/>
      <c r="I69" s="229"/>
      <c r="J69" s="229"/>
    </row>
    <row r="70" spans="1:10" s="20" customFormat="1">
      <c r="A70" s="21"/>
      <c r="E70" s="447"/>
      <c r="I70" s="229"/>
      <c r="J70" s="229"/>
    </row>
    <row r="71" spans="1:10" s="20" customFormat="1">
      <c r="A71" s="21"/>
      <c r="E71" s="447"/>
      <c r="I71" s="229"/>
      <c r="J71" s="229"/>
    </row>
    <row r="72" spans="1:10" s="20" customFormat="1">
      <c r="A72" s="21"/>
      <c r="E72" s="447"/>
      <c r="I72" s="229"/>
      <c r="J72" s="229"/>
    </row>
    <row r="73" spans="1:10" s="20" customFormat="1">
      <c r="A73" s="21"/>
      <c r="E73" s="447"/>
      <c r="I73" s="229"/>
      <c r="J73" s="229"/>
    </row>
    <row r="74" spans="1:10" s="20" customFormat="1">
      <c r="A74" s="21"/>
      <c r="E74" s="447"/>
      <c r="I74" s="229"/>
      <c r="J74" s="229"/>
    </row>
    <row r="75" spans="1:10" s="20" customFormat="1">
      <c r="A75" s="21"/>
      <c r="E75" s="447"/>
      <c r="I75" s="229"/>
      <c r="J75" s="229"/>
    </row>
    <row r="76" spans="1:10" s="20" customFormat="1">
      <c r="A76" s="21"/>
      <c r="E76" s="447"/>
      <c r="I76" s="229"/>
      <c r="J76" s="229"/>
    </row>
    <row r="77" spans="1:10" s="20" customFormat="1">
      <c r="A77" s="21"/>
      <c r="E77" s="447"/>
      <c r="I77" s="229"/>
      <c r="J77" s="229"/>
    </row>
    <row r="78" spans="1:10" s="20" customFormat="1">
      <c r="A78" s="21"/>
      <c r="E78" s="447"/>
      <c r="I78" s="229"/>
      <c r="J78" s="229"/>
    </row>
    <row r="79" spans="1:10" s="20" customFormat="1">
      <c r="A79" s="21"/>
      <c r="E79" s="447"/>
      <c r="I79" s="229"/>
      <c r="J79" s="229"/>
    </row>
    <row r="80" spans="1:10" s="20" customFormat="1">
      <c r="A80" s="21"/>
      <c r="E80" s="447"/>
      <c r="I80" s="229"/>
      <c r="J80" s="229"/>
    </row>
    <row r="81" spans="1:10" s="20" customFormat="1">
      <c r="A81" s="21"/>
      <c r="E81" s="447"/>
      <c r="I81" s="229"/>
      <c r="J81" s="229"/>
    </row>
    <row r="82" spans="1:10" s="20" customFormat="1">
      <c r="A82" s="21"/>
      <c r="E82" s="447"/>
      <c r="I82" s="229"/>
      <c r="J82" s="229"/>
    </row>
    <row r="83" spans="1:10" s="20" customFormat="1">
      <c r="A83" s="21"/>
      <c r="E83" s="447"/>
      <c r="I83" s="229"/>
      <c r="J83" s="229"/>
    </row>
    <row r="84" spans="1:10" s="20" customFormat="1">
      <c r="A84" s="21"/>
      <c r="E84" s="447"/>
      <c r="I84" s="229"/>
      <c r="J84" s="229"/>
    </row>
    <row r="85" spans="1:10" s="20" customFormat="1">
      <c r="A85" s="21"/>
      <c r="E85" s="447"/>
      <c r="I85" s="229"/>
      <c r="J85" s="229"/>
    </row>
    <row r="86" spans="1:10" s="20" customFormat="1">
      <c r="A86" s="21"/>
      <c r="E86" s="447"/>
      <c r="I86" s="229"/>
      <c r="J86" s="229"/>
    </row>
    <row r="87" spans="1:10" s="20" customFormat="1">
      <c r="A87" s="21"/>
      <c r="E87" s="447"/>
      <c r="I87" s="229"/>
      <c r="J87" s="229"/>
    </row>
    <row r="88" spans="1:10" s="20" customFormat="1">
      <c r="A88" s="21"/>
      <c r="E88" s="447"/>
      <c r="I88" s="229"/>
      <c r="J88" s="229"/>
    </row>
    <row r="89" spans="1:10" s="20" customFormat="1">
      <c r="A89" s="21"/>
      <c r="E89" s="447"/>
      <c r="I89" s="229"/>
      <c r="J89" s="229"/>
    </row>
    <row r="90" spans="1:10" s="20" customFormat="1">
      <c r="A90" s="21"/>
      <c r="E90" s="447"/>
      <c r="I90" s="229"/>
      <c r="J90" s="229"/>
    </row>
    <row r="91" spans="1:10" s="20" customFormat="1">
      <c r="A91" s="21"/>
      <c r="E91" s="447"/>
      <c r="I91" s="229"/>
      <c r="J91" s="229"/>
    </row>
    <row r="92" spans="1:10" s="20" customFormat="1">
      <c r="A92" s="21"/>
      <c r="E92" s="447"/>
      <c r="I92" s="229"/>
      <c r="J92" s="229"/>
    </row>
    <row r="93" spans="1:10" s="20" customFormat="1">
      <c r="A93" s="21"/>
      <c r="E93" s="447"/>
      <c r="I93" s="229"/>
      <c r="J93" s="229"/>
    </row>
    <row r="94" spans="1:10" s="20" customFormat="1">
      <c r="A94" s="21"/>
      <c r="E94" s="447"/>
      <c r="I94" s="229"/>
      <c r="J94" s="229"/>
    </row>
    <row r="95" spans="1:10" s="20" customFormat="1">
      <c r="A95" s="21"/>
      <c r="E95" s="447"/>
      <c r="I95" s="229"/>
      <c r="J95" s="229"/>
    </row>
    <row r="96" spans="1:10" s="20" customFormat="1">
      <c r="A96" s="21"/>
      <c r="E96" s="447"/>
      <c r="I96" s="229"/>
      <c r="J96" s="229"/>
    </row>
    <row r="97" spans="1:10" s="20" customFormat="1">
      <c r="A97" s="21"/>
      <c r="E97" s="447"/>
      <c r="I97" s="229"/>
      <c r="J97" s="229"/>
    </row>
    <row r="98" spans="1:10" s="20" customFormat="1">
      <c r="A98" s="21"/>
      <c r="E98" s="447"/>
      <c r="I98" s="229"/>
      <c r="J98" s="229"/>
    </row>
    <row r="99" spans="1:10" s="20" customFormat="1">
      <c r="A99" s="21"/>
      <c r="E99" s="447"/>
      <c r="I99" s="229"/>
      <c r="J99" s="229"/>
    </row>
    <row r="100" spans="1:10" s="20" customFormat="1">
      <c r="A100" s="21"/>
      <c r="E100" s="447"/>
      <c r="I100" s="229"/>
      <c r="J100" s="229"/>
    </row>
    <row r="101" spans="1:10" s="20" customFormat="1">
      <c r="A101" s="21"/>
      <c r="E101" s="447"/>
      <c r="I101" s="229"/>
      <c r="J101" s="229"/>
    </row>
    <row r="102" spans="1:10" s="20" customFormat="1">
      <c r="A102" s="21"/>
      <c r="E102" s="447"/>
      <c r="I102" s="229"/>
      <c r="J102" s="229"/>
    </row>
    <row r="103" spans="1:10" s="20" customFormat="1">
      <c r="A103" s="21"/>
      <c r="E103" s="447"/>
      <c r="I103" s="229"/>
      <c r="J103" s="229"/>
    </row>
    <row r="104" spans="1:10" s="20" customFormat="1">
      <c r="A104" s="21"/>
      <c r="E104" s="447"/>
      <c r="I104" s="229"/>
      <c r="J104" s="229"/>
    </row>
    <row r="105" spans="1:10" s="20" customFormat="1">
      <c r="A105" s="21"/>
      <c r="E105" s="447"/>
      <c r="I105" s="229"/>
      <c r="J105" s="229"/>
    </row>
    <row r="106" spans="1:10" s="20" customFormat="1">
      <c r="A106" s="21"/>
      <c r="E106" s="447"/>
      <c r="I106" s="229"/>
      <c r="J106" s="229"/>
    </row>
    <row r="107" spans="1:10" s="20" customFormat="1">
      <c r="A107" s="21"/>
      <c r="E107" s="447"/>
      <c r="I107" s="229"/>
      <c r="J107" s="229"/>
    </row>
    <row r="108" spans="1:10" s="20" customFormat="1">
      <c r="A108" s="21"/>
      <c r="E108" s="447"/>
      <c r="I108" s="229"/>
      <c r="J108" s="229"/>
    </row>
    <row r="109" spans="1:10" s="20" customFormat="1">
      <c r="A109" s="21"/>
      <c r="E109" s="447"/>
      <c r="I109" s="229"/>
      <c r="J109" s="229"/>
    </row>
    <row r="110" spans="1:10" s="20" customFormat="1">
      <c r="A110" s="21"/>
      <c r="E110" s="447"/>
      <c r="I110" s="229"/>
      <c r="J110" s="229"/>
    </row>
    <row r="111" spans="1:10" s="20" customFormat="1">
      <c r="A111" s="21"/>
      <c r="E111" s="447"/>
      <c r="I111" s="229"/>
      <c r="J111" s="229"/>
    </row>
    <row r="112" spans="1:10" s="20" customFormat="1">
      <c r="A112" s="21"/>
      <c r="E112" s="447"/>
      <c r="I112" s="229"/>
      <c r="J112" s="229"/>
    </row>
    <row r="113" spans="1:10" s="20" customFormat="1">
      <c r="A113" s="21"/>
      <c r="E113" s="447"/>
      <c r="I113" s="229"/>
      <c r="J113" s="229"/>
    </row>
    <row r="114" spans="1:10" s="20" customFormat="1">
      <c r="A114" s="21"/>
      <c r="E114" s="447"/>
      <c r="I114" s="229"/>
      <c r="J114" s="229"/>
    </row>
    <row r="115" spans="1:10" s="20" customFormat="1">
      <c r="A115" s="21"/>
      <c r="E115" s="447"/>
      <c r="I115" s="229"/>
      <c r="J115" s="229"/>
    </row>
    <row r="116" spans="1:10" s="20" customFormat="1">
      <c r="A116" s="21"/>
      <c r="E116" s="447"/>
      <c r="I116" s="229"/>
      <c r="J116" s="229"/>
    </row>
    <row r="117" spans="1:10" s="20" customFormat="1">
      <c r="A117" s="21"/>
      <c r="E117" s="447"/>
      <c r="I117" s="229"/>
      <c r="J117" s="229"/>
    </row>
    <row r="118" spans="1:10" s="20" customFormat="1">
      <c r="A118" s="21"/>
      <c r="E118" s="447"/>
      <c r="I118" s="229"/>
      <c r="J118" s="229"/>
    </row>
    <row r="119" spans="1:10" s="20" customFormat="1">
      <c r="A119" s="21"/>
      <c r="E119" s="447"/>
      <c r="I119" s="229"/>
      <c r="J119" s="229"/>
    </row>
    <row r="120" spans="1:10" s="20" customFormat="1">
      <c r="A120" s="21"/>
      <c r="E120" s="447"/>
      <c r="I120" s="229"/>
      <c r="J120" s="229"/>
    </row>
    <row r="121" spans="1:10" s="20" customFormat="1">
      <c r="A121" s="21"/>
      <c r="E121" s="447"/>
      <c r="I121" s="229"/>
      <c r="J121" s="229"/>
    </row>
    <row r="122" spans="1:10" s="20" customFormat="1">
      <c r="A122" s="21"/>
      <c r="E122" s="447"/>
      <c r="I122" s="229"/>
      <c r="J122" s="229"/>
    </row>
    <row r="123" spans="1:10" s="20" customFormat="1">
      <c r="A123" s="21"/>
      <c r="E123" s="447"/>
      <c r="I123" s="229"/>
      <c r="J123" s="229"/>
    </row>
    <row r="124" spans="1:10" s="20" customFormat="1">
      <c r="A124" s="21"/>
      <c r="E124" s="447"/>
      <c r="I124" s="229"/>
      <c r="J124" s="229"/>
    </row>
    <row r="125" spans="1:10" s="20" customFormat="1">
      <c r="A125" s="21"/>
      <c r="E125" s="447"/>
      <c r="I125" s="229"/>
      <c r="J125" s="229"/>
    </row>
    <row r="126" spans="1:10" s="20" customFormat="1">
      <c r="A126" s="21"/>
      <c r="E126" s="447"/>
      <c r="I126" s="229"/>
      <c r="J126" s="229"/>
    </row>
    <row r="127" spans="1:10" s="20" customFormat="1">
      <c r="A127" s="21"/>
      <c r="E127" s="447"/>
      <c r="I127" s="229"/>
      <c r="J127" s="229"/>
    </row>
    <row r="128" spans="1:10" s="20" customFormat="1">
      <c r="A128" s="21"/>
      <c r="E128" s="447"/>
      <c r="I128" s="229"/>
      <c r="J128" s="229"/>
    </row>
    <row r="129" spans="1:10" s="20" customFormat="1">
      <c r="A129" s="21"/>
      <c r="E129" s="447"/>
      <c r="I129" s="229"/>
      <c r="J129" s="229"/>
    </row>
    <row r="130" spans="1:10" s="20" customFormat="1">
      <c r="A130" s="21"/>
      <c r="E130" s="447"/>
      <c r="I130" s="229"/>
      <c r="J130" s="229"/>
    </row>
    <row r="131" spans="1:10" s="20" customFormat="1">
      <c r="A131" s="21"/>
      <c r="E131" s="447"/>
      <c r="I131" s="229"/>
      <c r="J131" s="229"/>
    </row>
    <row r="132" spans="1:10" s="20" customFormat="1">
      <c r="A132" s="21"/>
      <c r="E132" s="447"/>
      <c r="I132" s="229"/>
      <c r="J132" s="229"/>
    </row>
    <row r="133" spans="1:10" s="20" customFormat="1">
      <c r="A133" s="21"/>
      <c r="E133" s="447"/>
      <c r="I133" s="229"/>
      <c r="J133" s="229"/>
    </row>
    <row r="134" spans="1:10" s="20" customFormat="1">
      <c r="A134" s="21"/>
      <c r="E134" s="447"/>
      <c r="I134" s="229"/>
      <c r="J134" s="229"/>
    </row>
    <row r="135" spans="1:10" s="20" customFormat="1">
      <c r="A135" s="21"/>
      <c r="E135" s="447"/>
      <c r="I135" s="229"/>
      <c r="J135" s="229"/>
    </row>
    <row r="136" spans="1:10" s="20" customFormat="1">
      <c r="A136" s="21"/>
      <c r="E136" s="447"/>
      <c r="I136" s="229"/>
      <c r="J136" s="229"/>
    </row>
    <row r="137" spans="1:10" s="20" customFormat="1">
      <c r="A137" s="21"/>
      <c r="E137" s="447"/>
      <c r="I137" s="229"/>
      <c r="J137" s="229"/>
    </row>
    <row r="138" spans="1:10" s="20" customFormat="1">
      <c r="A138" s="21"/>
      <c r="E138" s="447"/>
      <c r="I138" s="229"/>
      <c r="J138" s="229"/>
    </row>
    <row r="139" spans="1:10" s="20" customFormat="1">
      <c r="A139" s="21"/>
      <c r="E139" s="447"/>
      <c r="I139" s="229"/>
      <c r="J139" s="229"/>
    </row>
    <row r="140" spans="1:10" s="20" customFormat="1">
      <c r="A140" s="21"/>
      <c r="E140" s="447"/>
      <c r="I140" s="229"/>
      <c r="J140" s="229"/>
    </row>
    <row r="141" spans="1:10" s="20" customFormat="1">
      <c r="A141" s="21"/>
      <c r="E141" s="447"/>
      <c r="I141" s="229"/>
      <c r="J141" s="229"/>
    </row>
    <row r="142" spans="1:10" s="20" customFormat="1">
      <c r="A142" s="21"/>
      <c r="E142" s="447"/>
      <c r="I142" s="229"/>
      <c r="J142" s="229"/>
    </row>
    <row r="143" spans="1:10" s="20" customFormat="1">
      <c r="A143" s="21"/>
      <c r="E143" s="447"/>
      <c r="I143" s="229"/>
      <c r="J143" s="229"/>
    </row>
    <row r="144" spans="1:10" s="20" customFormat="1">
      <c r="A144" s="21"/>
      <c r="E144" s="447"/>
      <c r="I144" s="229"/>
      <c r="J144" s="229"/>
    </row>
    <row r="145" spans="1:10" s="20" customFormat="1">
      <c r="A145" s="21"/>
      <c r="E145" s="447"/>
      <c r="I145" s="229"/>
      <c r="J145" s="229"/>
    </row>
    <row r="146" spans="1:10" s="20" customFormat="1">
      <c r="A146" s="21"/>
      <c r="E146" s="447"/>
      <c r="I146" s="229"/>
      <c r="J146" s="229"/>
    </row>
    <row r="147" spans="1:10" s="20" customFormat="1">
      <c r="A147" s="21"/>
      <c r="E147" s="447"/>
      <c r="I147" s="229"/>
      <c r="J147" s="229"/>
    </row>
    <row r="148" spans="1:10" s="20" customFormat="1">
      <c r="A148" s="21"/>
      <c r="E148" s="447"/>
      <c r="I148" s="229"/>
      <c r="J148" s="229"/>
    </row>
    <row r="149" spans="1:10" s="20" customFormat="1">
      <c r="A149" s="21"/>
      <c r="E149" s="447"/>
      <c r="I149" s="229"/>
      <c r="J149" s="229"/>
    </row>
    <row r="150" spans="1:10" s="20" customFormat="1">
      <c r="A150" s="21"/>
      <c r="E150" s="447"/>
      <c r="I150" s="229"/>
      <c r="J150" s="229"/>
    </row>
    <row r="151" spans="1:10" s="20" customFormat="1">
      <c r="A151" s="21"/>
      <c r="E151" s="447"/>
      <c r="I151" s="229"/>
      <c r="J151" s="229"/>
    </row>
    <row r="152" spans="1:10" s="20" customFormat="1">
      <c r="A152" s="21"/>
      <c r="E152" s="447"/>
      <c r="I152" s="229"/>
      <c r="J152" s="229"/>
    </row>
    <row r="153" spans="1:10" s="20" customFormat="1">
      <c r="A153" s="21"/>
      <c r="E153" s="447"/>
      <c r="I153" s="229"/>
      <c r="J153" s="229"/>
    </row>
    <row r="154" spans="1:10" s="20" customFormat="1">
      <c r="A154" s="21"/>
      <c r="E154" s="447"/>
      <c r="I154" s="229"/>
      <c r="J154" s="229"/>
    </row>
    <row r="155" spans="1:10" s="20" customFormat="1">
      <c r="A155" s="21"/>
      <c r="E155" s="447"/>
      <c r="I155" s="229"/>
      <c r="J155" s="229"/>
    </row>
    <row r="156" spans="1:10" s="20" customFormat="1">
      <c r="A156" s="21"/>
      <c r="E156" s="447"/>
      <c r="I156" s="229"/>
      <c r="J156" s="229"/>
    </row>
    <row r="157" spans="1:10" s="20" customFormat="1">
      <c r="A157" s="21"/>
      <c r="E157" s="447"/>
      <c r="I157" s="229"/>
      <c r="J157" s="229"/>
    </row>
    <row r="158" spans="1:10" s="20" customFormat="1">
      <c r="A158" s="21"/>
      <c r="E158" s="447"/>
      <c r="I158" s="229"/>
      <c r="J158" s="229"/>
    </row>
    <row r="159" spans="1:10" s="20" customFormat="1">
      <c r="A159" s="21"/>
      <c r="E159" s="447"/>
      <c r="I159" s="229"/>
      <c r="J159" s="229"/>
    </row>
    <row r="160" spans="1:10" s="20" customFormat="1">
      <c r="A160" s="21"/>
      <c r="E160" s="447"/>
      <c r="I160" s="229"/>
      <c r="J160" s="229"/>
    </row>
    <row r="161" spans="1:10" s="20" customFormat="1">
      <c r="A161" s="21"/>
      <c r="E161" s="447"/>
      <c r="I161" s="229"/>
      <c r="J161" s="229"/>
    </row>
    <row r="162" spans="1:10" s="20" customFormat="1">
      <c r="A162" s="21"/>
      <c r="E162" s="447"/>
      <c r="I162" s="229"/>
      <c r="J162" s="229"/>
    </row>
    <row r="163" spans="1:10" s="20" customFormat="1">
      <c r="A163" s="21"/>
      <c r="E163" s="447"/>
      <c r="I163" s="229"/>
      <c r="J163" s="229"/>
    </row>
    <row r="164" spans="1:10" s="20" customFormat="1">
      <c r="A164" s="21"/>
      <c r="E164" s="447"/>
      <c r="I164" s="229"/>
      <c r="J164" s="229"/>
    </row>
    <row r="165" spans="1:10" s="20" customFormat="1">
      <c r="A165" s="21"/>
      <c r="E165" s="447"/>
      <c r="I165" s="229"/>
      <c r="J165" s="229"/>
    </row>
    <row r="166" spans="1:10" s="20" customFormat="1">
      <c r="A166" s="21"/>
      <c r="E166" s="447"/>
      <c r="I166" s="229"/>
      <c r="J166" s="229"/>
    </row>
    <row r="167" spans="1:10" s="20" customFormat="1">
      <c r="A167" s="21"/>
      <c r="E167" s="447"/>
      <c r="I167" s="229"/>
      <c r="J167" s="229"/>
    </row>
    <row r="168" spans="1:10" s="20" customFormat="1">
      <c r="A168" s="21"/>
      <c r="E168" s="447"/>
      <c r="I168" s="229"/>
      <c r="J168" s="229"/>
    </row>
    <row r="169" spans="1:10" s="20" customFormat="1">
      <c r="A169" s="21"/>
      <c r="E169" s="447"/>
      <c r="I169" s="229"/>
      <c r="J169" s="229"/>
    </row>
    <row r="170" spans="1:10" s="20" customFormat="1">
      <c r="A170" s="21"/>
      <c r="E170" s="447"/>
      <c r="I170" s="229"/>
      <c r="J170" s="229"/>
    </row>
    <row r="171" spans="1:10" s="20" customFormat="1">
      <c r="A171" s="21"/>
      <c r="E171" s="447"/>
      <c r="I171" s="229"/>
      <c r="J171" s="229"/>
    </row>
    <row r="172" spans="1:10" s="20" customFormat="1">
      <c r="A172" s="21"/>
      <c r="E172" s="447"/>
      <c r="I172" s="229"/>
      <c r="J172" s="229"/>
    </row>
    <row r="173" spans="1:10" s="20" customFormat="1">
      <c r="A173" s="21"/>
      <c r="E173" s="447"/>
      <c r="I173" s="229"/>
      <c r="J173" s="229"/>
    </row>
    <row r="174" spans="1:10" s="20" customFormat="1">
      <c r="A174" s="21"/>
      <c r="E174" s="447"/>
      <c r="I174" s="229"/>
      <c r="J174" s="229"/>
    </row>
    <row r="175" spans="1:10" s="20" customFormat="1">
      <c r="A175" s="21"/>
      <c r="E175" s="447"/>
      <c r="I175" s="229"/>
      <c r="J175" s="229"/>
    </row>
    <row r="176" spans="1:10" s="20" customFormat="1">
      <c r="A176" s="21"/>
      <c r="E176" s="447"/>
      <c r="I176" s="229"/>
      <c r="J176" s="229"/>
    </row>
    <row r="177" spans="1:10" s="20" customFormat="1">
      <c r="A177" s="21"/>
      <c r="E177" s="447"/>
      <c r="I177" s="229"/>
      <c r="J177" s="229"/>
    </row>
    <row r="178" spans="1:10" s="20" customFormat="1">
      <c r="A178" s="21"/>
      <c r="E178" s="447"/>
      <c r="I178" s="229"/>
      <c r="J178" s="229"/>
    </row>
    <row r="179" spans="1:10" s="20" customFormat="1">
      <c r="A179" s="21"/>
      <c r="E179" s="447"/>
      <c r="I179" s="229"/>
      <c r="J179" s="229"/>
    </row>
    <row r="180" spans="1:10" s="20" customFormat="1">
      <c r="A180" s="21"/>
      <c r="E180" s="447"/>
      <c r="I180" s="229"/>
      <c r="J180" s="229"/>
    </row>
    <row r="181" spans="1:10" s="20" customFormat="1">
      <c r="A181" s="21"/>
      <c r="E181" s="447"/>
      <c r="I181" s="229"/>
      <c r="J181" s="229"/>
    </row>
    <row r="182" spans="1:10" s="20" customFormat="1">
      <c r="A182" s="21"/>
      <c r="E182" s="447"/>
      <c r="I182" s="229"/>
      <c r="J182" s="229"/>
    </row>
    <row r="183" spans="1:10" s="20" customFormat="1">
      <c r="A183" s="21"/>
      <c r="E183" s="447"/>
      <c r="I183" s="229"/>
      <c r="J183" s="229"/>
    </row>
    <row r="184" spans="1:10" s="20" customFormat="1">
      <c r="A184" s="21"/>
      <c r="E184" s="447"/>
      <c r="I184" s="229"/>
      <c r="J184" s="229"/>
    </row>
    <row r="185" spans="1:10" s="20" customFormat="1">
      <c r="A185" s="21"/>
      <c r="E185" s="447"/>
      <c r="I185" s="229"/>
      <c r="J185" s="229"/>
    </row>
    <row r="186" spans="1:10" s="20" customFormat="1">
      <c r="A186" s="21"/>
      <c r="E186" s="447"/>
      <c r="I186" s="229"/>
      <c r="J186" s="229"/>
    </row>
    <row r="187" spans="1:10" s="20" customFormat="1">
      <c r="A187" s="21"/>
      <c r="E187" s="447"/>
      <c r="I187" s="229"/>
      <c r="J187" s="229"/>
    </row>
    <row r="188" spans="1:10" s="20" customFormat="1">
      <c r="A188" s="21"/>
      <c r="E188" s="447"/>
      <c r="I188" s="229"/>
      <c r="J188" s="229"/>
    </row>
    <row r="189" spans="1:10" s="20" customFormat="1">
      <c r="A189" s="21"/>
      <c r="E189" s="447"/>
      <c r="I189" s="229"/>
      <c r="J189" s="229"/>
    </row>
    <row r="190" spans="1:10" s="20" customFormat="1">
      <c r="A190" s="21"/>
      <c r="E190" s="447"/>
      <c r="I190" s="229"/>
      <c r="J190" s="229"/>
    </row>
    <row r="191" spans="1:10" s="20" customFormat="1">
      <c r="A191" s="21"/>
      <c r="E191" s="447"/>
      <c r="I191" s="229"/>
      <c r="J191" s="229"/>
    </row>
    <row r="192" spans="1:10" s="20" customFormat="1">
      <c r="A192" s="21"/>
      <c r="E192" s="447"/>
      <c r="I192" s="229"/>
      <c r="J192" s="229"/>
    </row>
    <row r="193" spans="1:10" s="20" customFormat="1">
      <c r="A193" s="21"/>
      <c r="E193" s="447"/>
      <c r="I193" s="229"/>
      <c r="J193" s="229"/>
    </row>
    <row r="194" spans="1:10" s="20" customFormat="1">
      <c r="A194" s="21"/>
      <c r="E194" s="447"/>
      <c r="I194" s="229"/>
      <c r="J194" s="229"/>
    </row>
    <row r="195" spans="1:10" s="20" customFormat="1">
      <c r="A195" s="21"/>
      <c r="E195" s="447"/>
      <c r="I195" s="229"/>
      <c r="J195" s="229"/>
    </row>
    <row r="196" spans="1:10" s="20" customFormat="1">
      <c r="A196" s="21"/>
      <c r="E196" s="447"/>
      <c r="I196" s="229"/>
      <c r="J196" s="229"/>
    </row>
    <row r="197" spans="1:10" s="20" customFormat="1">
      <c r="A197" s="21"/>
      <c r="E197" s="447"/>
      <c r="I197" s="229"/>
      <c r="J197" s="229"/>
    </row>
    <row r="198" spans="1:10" s="20" customFormat="1">
      <c r="A198" s="21"/>
      <c r="E198" s="447"/>
      <c r="I198" s="229"/>
      <c r="J198" s="229"/>
    </row>
  </sheetData>
  <sheetProtection algorithmName="SHA-512" hashValue="P6JQf5tlK7598S8rtRZ11jG8AH8ryFnw/jlLMVmasFTPWVw3mPk7s26x4mSTjTHSWZvNkj575qLHCwB3hHFRsw==" saltValue="4uwA40YohQNt8EMMi3eMIg==" spinCount="100000" sheet="1" objects="1" scenarios="1" selectLockedCells="1" selectUnlockedCells="1"/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65" fitToHeight="8" orientation="landscape" verticalDpi="300" r:id="rId1"/>
  <headerFooter alignWithMargins="0"/>
  <rowBreaks count="1" manualBreakCount="1">
    <brk id="2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H254"/>
  <sheetViews>
    <sheetView view="pageBreakPreview" zoomScale="60" workbookViewId="0">
      <selection activeCell="E5" sqref="E5"/>
    </sheetView>
  </sheetViews>
  <sheetFormatPr defaultColWidth="9.109375" defaultRowHeight="18"/>
  <cols>
    <col min="1" max="1" width="60.6640625" style="2" customWidth="1"/>
    <col min="2" max="2" width="14.109375" style="120" customWidth="1"/>
    <col min="3" max="3" width="15.109375" style="120" customWidth="1"/>
    <col min="4" max="4" width="16.109375" style="120" customWidth="1"/>
    <col min="5" max="5" width="16.6640625" style="120" customWidth="1"/>
    <col min="6" max="6" width="15.109375" style="120" customWidth="1"/>
    <col min="7" max="7" width="16" style="120" customWidth="1"/>
    <col min="8" max="16384" width="9.109375" style="2"/>
  </cols>
  <sheetData>
    <row r="2" spans="1:7">
      <c r="A2" s="588" t="s">
        <v>415</v>
      </c>
      <c r="B2" s="588"/>
      <c r="C2" s="588"/>
      <c r="D2" s="588"/>
      <c r="E2" s="588"/>
      <c r="F2" s="588"/>
      <c r="G2" s="588"/>
    </row>
    <row r="3" spans="1:7">
      <c r="A3" s="285"/>
      <c r="B3" s="9"/>
      <c r="C3" s="9"/>
      <c r="D3" s="285"/>
      <c r="E3" s="285"/>
      <c r="F3" s="285"/>
      <c r="G3" s="9"/>
    </row>
    <row r="4" spans="1:7" ht="73.5" customHeight="1">
      <c r="A4" s="121" t="s">
        <v>154</v>
      </c>
      <c r="B4" s="122" t="s">
        <v>18</v>
      </c>
      <c r="C4" s="175" t="s">
        <v>607</v>
      </c>
      <c r="D4" s="175" t="s">
        <v>606</v>
      </c>
      <c r="E4" s="175" t="s">
        <v>608</v>
      </c>
      <c r="F4" s="175" t="s">
        <v>430</v>
      </c>
      <c r="G4" s="176" t="s">
        <v>445</v>
      </c>
    </row>
    <row r="5" spans="1:7" ht="21.75" customHeight="1">
      <c r="A5" s="106">
        <v>1</v>
      </c>
      <c r="B5" s="107">
        <v>2</v>
      </c>
      <c r="C5" s="107">
        <v>3</v>
      </c>
      <c r="D5" s="107">
        <v>4</v>
      </c>
      <c r="E5" s="107">
        <v>5</v>
      </c>
      <c r="F5" s="107">
        <v>6</v>
      </c>
      <c r="G5" s="107">
        <v>7</v>
      </c>
    </row>
    <row r="6" spans="1:7" ht="24.75" customHeight="1">
      <c r="A6" s="585" t="s">
        <v>102</v>
      </c>
      <c r="B6" s="586"/>
      <c r="C6" s="586"/>
      <c r="D6" s="586"/>
      <c r="E6" s="586"/>
      <c r="F6" s="586"/>
      <c r="G6" s="587"/>
    </row>
    <row r="7" spans="1:7" s="294" customFormat="1" ht="24.75" customHeight="1">
      <c r="A7" s="292" t="s">
        <v>405</v>
      </c>
      <c r="B7" s="293">
        <v>2050</v>
      </c>
      <c r="C7" s="138">
        <f>SUM(C8:C9)</f>
        <v>0</v>
      </c>
      <c r="D7" s="138">
        <f t="shared" ref="D7:E7" si="0">SUM(D8:D9)</f>
        <v>0</v>
      </c>
      <c r="E7" s="138">
        <f t="shared" si="0"/>
        <v>0</v>
      </c>
      <c r="F7" s="138">
        <f>E7-D7</f>
        <v>0</v>
      </c>
      <c r="G7" s="138">
        <f>IF(D7=0,0,E7/D7*100)</f>
        <v>0</v>
      </c>
    </row>
    <row r="8" spans="1:7" s="295" customFormat="1" ht="24.75" customHeight="1">
      <c r="A8" s="139"/>
      <c r="B8" s="140"/>
      <c r="C8" s="140"/>
      <c r="D8" s="141"/>
      <c r="E8" s="141"/>
      <c r="F8" s="141">
        <f t="shared" ref="F8:F12" si="1">E8-D8</f>
        <v>0</v>
      </c>
      <c r="G8" s="141">
        <f t="shared" ref="G8:G12" si="2">IF(D8=0,0,E8/D8*100)</f>
        <v>0</v>
      </c>
    </row>
    <row r="9" spans="1:7" s="295" customFormat="1" ht="24.75" customHeight="1">
      <c r="A9" s="139"/>
      <c r="B9" s="140"/>
      <c r="C9" s="140"/>
      <c r="D9" s="141"/>
      <c r="E9" s="141"/>
      <c r="F9" s="141">
        <f t="shared" si="1"/>
        <v>0</v>
      </c>
      <c r="G9" s="141">
        <f t="shared" si="2"/>
        <v>0</v>
      </c>
    </row>
    <row r="10" spans="1:7" s="294" customFormat="1" ht="24.75" customHeight="1">
      <c r="A10" s="292" t="s">
        <v>404</v>
      </c>
      <c r="B10" s="293">
        <v>2060</v>
      </c>
      <c r="C10" s="138">
        <f>SUM(C11:C12)</f>
        <v>0</v>
      </c>
      <c r="D10" s="138">
        <f t="shared" ref="D10:E10" si="3">SUM(D11:D12)</f>
        <v>0</v>
      </c>
      <c r="E10" s="138">
        <f t="shared" si="3"/>
        <v>0</v>
      </c>
      <c r="F10" s="138">
        <f t="shared" si="1"/>
        <v>0</v>
      </c>
      <c r="G10" s="138">
        <f t="shared" si="2"/>
        <v>0</v>
      </c>
    </row>
    <row r="11" spans="1:7" s="294" customFormat="1" ht="24.75" customHeight="1">
      <c r="A11" s="143"/>
      <c r="B11" s="142"/>
      <c r="C11" s="142"/>
      <c r="D11" s="141"/>
      <c r="E11" s="141"/>
      <c r="F11" s="141">
        <f t="shared" si="1"/>
        <v>0</v>
      </c>
      <c r="G11" s="141">
        <f t="shared" si="2"/>
        <v>0</v>
      </c>
    </row>
    <row r="12" spans="1:7" s="294" customFormat="1" ht="24.75" customHeight="1">
      <c r="A12" s="143"/>
      <c r="B12" s="142"/>
      <c r="C12" s="142"/>
      <c r="D12" s="141"/>
      <c r="E12" s="141"/>
      <c r="F12" s="141">
        <f t="shared" si="1"/>
        <v>0</v>
      </c>
      <c r="G12" s="141">
        <f t="shared" si="2"/>
        <v>0</v>
      </c>
    </row>
    <row r="13" spans="1:7" s="294" customFormat="1" ht="24.75" customHeight="1">
      <c r="A13" s="589" t="s">
        <v>406</v>
      </c>
      <c r="B13" s="590"/>
      <c r="C13" s="590"/>
      <c r="D13" s="590"/>
      <c r="E13" s="590"/>
      <c r="F13" s="590"/>
      <c r="G13" s="591"/>
    </row>
    <row r="14" spans="1:7" s="294" customFormat="1" ht="32.4">
      <c r="A14" s="146" t="s">
        <v>363</v>
      </c>
      <c r="B14" s="142"/>
      <c r="C14" s="142"/>
      <c r="D14" s="141"/>
      <c r="E14" s="141"/>
      <c r="F14" s="138"/>
      <c r="G14" s="141"/>
    </row>
    <row r="15" spans="1:7" s="294" customFormat="1" ht="24.75" customHeight="1">
      <c r="A15" s="292" t="s">
        <v>407</v>
      </c>
      <c r="B15" s="293">
        <v>2117</v>
      </c>
      <c r="C15" s="138">
        <f>SUM(C16:C17)</f>
        <v>0</v>
      </c>
      <c r="D15" s="138">
        <f t="shared" ref="D15:E15" si="4">SUM(D16:D17)</f>
        <v>0</v>
      </c>
      <c r="E15" s="138">
        <f t="shared" si="4"/>
        <v>0</v>
      </c>
      <c r="F15" s="138">
        <f>E15-D15</f>
        <v>0</v>
      </c>
      <c r="G15" s="138">
        <f>IF(D15=0,0,E15/D15*100)</f>
        <v>0</v>
      </c>
    </row>
    <row r="16" spans="1:7" s="295" customFormat="1" ht="24.75" customHeight="1">
      <c r="A16" s="143"/>
      <c r="B16" s="145"/>
      <c r="C16" s="145"/>
      <c r="D16" s="141"/>
      <c r="E16" s="141"/>
      <c r="F16" s="141">
        <f t="shared" ref="F16:F29" si="5">E16-D16</f>
        <v>0</v>
      </c>
      <c r="G16" s="141">
        <f t="shared" ref="G16:G29" si="6">IF(D16=0,0,E16/D16*100)</f>
        <v>0</v>
      </c>
    </row>
    <row r="17" spans="1:8" s="295" customFormat="1" ht="24.75" customHeight="1">
      <c r="A17" s="143"/>
      <c r="B17" s="145"/>
      <c r="C17" s="145"/>
      <c r="D17" s="141"/>
      <c r="E17" s="141"/>
      <c r="F17" s="141">
        <f t="shared" si="5"/>
        <v>0</v>
      </c>
      <c r="G17" s="141">
        <f t="shared" si="6"/>
        <v>0</v>
      </c>
    </row>
    <row r="18" spans="1:8" s="294" customFormat="1" ht="32.4">
      <c r="A18" s="146" t="s">
        <v>357</v>
      </c>
      <c r="B18" s="142"/>
      <c r="C18" s="142"/>
      <c r="D18" s="141"/>
      <c r="E18" s="141"/>
      <c r="F18" s="138">
        <f t="shared" si="5"/>
        <v>0</v>
      </c>
      <c r="G18" s="141">
        <f t="shared" si="6"/>
        <v>0</v>
      </c>
    </row>
    <row r="19" spans="1:8" s="294" customFormat="1" ht="24.75" customHeight="1">
      <c r="A19" s="292" t="s">
        <v>407</v>
      </c>
      <c r="B19" s="293">
        <v>2128</v>
      </c>
      <c r="C19" s="138">
        <f>SUM(C20:C21)</f>
        <v>0</v>
      </c>
      <c r="D19" s="138">
        <f t="shared" ref="D19:E19" si="7">SUM(D20:D21)</f>
        <v>0</v>
      </c>
      <c r="E19" s="138">
        <f t="shared" si="7"/>
        <v>0</v>
      </c>
      <c r="F19" s="138">
        <f t="shared" si="5"/>
        <v>0</v>
      </c>
      <c r="G19" s="138">
        <f t="shared" si="6"/>
        <v>0</v>
      </c>
    </row>
    <row r="20" spans="1:8" s="295" customFormat="1" ht="24.75" customHeight="1">
      <c r="A20" s="143"/>
      <c r="B20" s="145"/>
      <c r="C20" s="141"/>
      <c r="D20" s="141"/>
      <c r="E20" s="141"/>
      <c r="F20" s="141">
        <f t="shared" si="5"/>
        <v>0</v>
      </c>
      <c r="G20" s="141">
        <f t="shared" si="6"/>
        <v>0</v>
      </c>
    </row>
    <row r="21" spans="1:8" s="295" customFormat="1" ht="24.75" customHeight="1">
      <c r="A21" s="143"/>
      <c r="B21" s="145"/>
      <c r="C21" s="145"/>
      <c r="D21" s="141"/>
      <c r="E21" s="141"/>
      <c r="F21" s="141">
        <f t="shared" si="5"/>
        <v>0</v>
      </c>
      <c r="G21" s="141">
        <f t="shared" si="6"/>
        <v>0</v>
      </c>
    </row>
    <row r="22" spans="1:8" s="294" customFormat="1" ht="16.2">
      <c r="A22" s="146" t="s">
        <v>409</v>
      </c>
      <c r="B22" s="142"/>
      <c r="C22" s="142"/>
      <c r="D22" s="138"/>
      <c r="E22" s="138"/>
      <c r="F22" s="138">
        <f t="shared" si="5"/>
        <v>0</v>
      </c>
      <c r="G22" s="138">
        <f t="shared" si="6"/>
        <v>0</v>
      </c>
    </row>
    <row r="23" spans="1:8" s="294" customFormat="1" ht="24.75" customHeight="1">
      <c r="A23" s="292" t="s">
        <v>410</v>
      </c>
      <c r="B23" s="293">
        <v>2133</v>
      </c>
      <c r="C23" s="138">
        <f>SUM(C24:C25)</f>
        <v>0</v>
      </c>
      <c r="D23" s="138">
        <f t="shared" ref="D23:E23" si="8">SUM(D24:D25)</f>
        <v>0</v>
      </c>
      <c r="E23" s="138">
        <f t="shared" si="8"/>
        <v>0</v>
      </c>
      <c r="F23" s="138">
        <f t="shared" si="5"/>
        <v>0</v>
      </c>
      <c r="G23" s="138">
        <f t="shared" si="6"/>
        <v>0</v>
      </c>
    </row>
    <row r="24" spans="1:8" s="294" customFormat="1" ht="24.75" customHeight="1">
      <c r="A24" s="148"/>
      <c r="B24" s="145"/>
      <c r="C24" s="141"/>
      <c r="D24" s="141"/>
      <c r="E24" s="141"/>
      <c r="F24" s="141">
        <f t="shared" si="5"/>
        <v>0</v>
      </c>
      <c r="G24" s="141">
        <f t="shared" si="6"/>
        <v>0</v>
      </c>
    </row>
    <row r="25" spans="1:8" s="294" customFormat="1" ht="24.75" customHeight="1">
      <c r="A25" s="143"/>
      <c r="B25" s="142"/>
      <c r="C25" s="142"/>
      <c r="D25" s="141"/>
      <c r="E25" s="141"/>
      <c r="F25" s="141">
        <f t="shared" si="5"/>
        <v>0</v>
      </c>
      <c r="G25" s="141">
        <f t="shared" si="6"/>
        <v>0</v>
      </c>
    </row>
    <row r="26" spans="1:8" s="294" customFormat="1" ht="24.75" customHeight="1">
      <c r="A26" s="149" t="s">
        <v>411</v>
      </c>
      <c r="B26" s="142"/>
      <c r="C26" s="142"/>
      <c r="D26" s="141"/>
      <c r="E26" s="141"/>
      <c r="F26" s="138">
        <f t="shared" si="5"/>
        <v>0</v>
      </c>
      <c r="G26" s="141">
        <f t="shared" si="6"/>
        <v>0</v>
      </c>
    </row>
    <row r="27" spans="1:8" s="294" customFormat="1" ht="24.75" customHeight="1">
      <c r="A27" s="292" t="s">
        <v>412</v>
      </c>
      <c r="B27" s="293">
        <v>2142</v>
      </c>
      <c r="C27" s="138">
        <f>SUM(C28:C29)</f>
        <v>0</v>
      </c>
      <c r="D27" s="138">
        <f t="shared" ref="D27:E27" si="9">SUM(D28:D29)</f>
        <v>0</v>
      </c>
      <c r="E27" s="138">
        <f t="shared" si="9"/>
        <v>0</v>
      </c>
      <c r="F27" s="138">
        <f t="shared" si="5"/>
        <v>0</v>
      </c>
      <c r="G27" s="138">
        <f t="shared" si="6"/>
        <v>0</v>
      </c>
    </row>
    <row r="28" spans="1:8" s="294" customFormat="1" ht="24.75" customHeight="1">
      <c r="A28" s="148"/>
      <c r="B28" s="145"/>
      <c r="C28" s="141"/>
      <c r="D28" s="141"/>
      <c r="E28" s="141"/>
      <c r="F28" s="138">
        <f t="shared" si="5"/>
        <v>0</v>
      </c>
      <c r="G28" s="141">
        <f t="shared" si="6"/>
        <v>0</v>
      </c>
    </row>
    <row r="29" spans="1:8" s="294" customFormat="1" ht="24.75" customHeight="1">
      <c r="A29" s="143"/>
      <c r="B29" s="142"/>
      <c r="C29" s="142"/>
      <c r="D29" s="141"/>
      <c r="E29" s="141"/>
      <c r="F29" s="138">
        <f t="shared" si="5"/>
        <v>0</v>
      </c>
      <c r="G29" s="141">
        <f t="shared" si="6"/>
        <v>0</v>
      </c>
    </row>
    <row r="30" spans="1:8">
      <c r="A30" s="108"/>
      <c r="B30" s="109"/>
      <c r="C30" s="109"/>
      <c r="D30" s="110"/>
      <c r="E30" s="111"/>
      <c r="F30" s="111"/>
      <c r="G30" s="111"/>
    </row>
    <row r="31" spans="1:8" ht="24.75" customHeight="1">
      <c r="A31" s="61" t="s">
        <v>440</v>
      </c>
      <c r="B31" s="15"/>
      <c r="C31" s="592"/>
      <c r="D31" s="592"/>
      <c r="E31" s="115"/>
      <c r="F31" s="593" t="s">
        <v>444</v>
      </c>
      <c r="G31" s="593"/>
      <c r="H31" s="119"/>
    </row>
    <row r="32" spans="1:8">
      <c r="A32" s="189" t="s">
        <v>360</v>
      </c>
      <c r="B32" s="185"/>
      <c r="C32" s="583" t="s">
        <v>366</v>
      </c>
      <c r="D32" s="583"/>
      <c r="E32" s="185"/>
      <c r="F32" s="584" t="s">
        <v>173</v>
      </c>
      <c r="G32" s="584"/>
      <c r="H32" s="286"/>
    </row>
    <row r="33" spans="1:7">
      <c r="A33" s="108"/>
      <c r="B33" s="109"/>
      <c r="C33" s="109"/>
      <c r="D33" s="110"/>
      <c r="E33" s="111"/>
      <c r="F33" s="111"/>
      <c r="G33" s="111"/>
    </row>
    <row r="34" spans="1:7">
      <c r="A34" s="108"/>
      <c r="B34" s="109"/>
      <c r="C34" s="109"/>
      <c r="D34" s="110"/>
      <c r="E34" s="111"/>
      <c r="F34" s="111"/>
      <c r="G34" s="111"/>
    </row>
    <row r="35" spans="1:7">
      <c r="A35" s="108"/>
      <c r="B35" s="109"/>
      <c r="C35" s="109"/>
      <c r="D35" s="110"/>
      <c r="E35" s="111"/>
      <c r="F35" s="111"/>
      <c r="G35" s="111"/>
    </row>
    <row r="36" spans="1:7">
      <c r="A36" s="108"/>
      <c r="B36" s="109"/>
      <c r="C36" s="109"/>
      <c r="D36" s="110"/>
      <c r="E36" s="111"/>
      <c r="F36" s="111"/>
      <c r="G36" s="111"/>
    </row>
    <row r="37" spans="1:7">
      <c r="A37" s="108"/>
      <c r="B37" s="109"/>
      <c r="C37" s="109"/>
      <c r="D37" s="110"/>
      <c r="E37" s="111"/>
      <c r="F37" s="111"/>
      <c r="G37" s="111"/>
    </row>
    <row r="38" spans="1:7">
      <c r="A38" s="108"/>
      <c r="B38" s="109"/>
      <c r="C38" s="109"/>
      <c r="D38" s="110"/>
      <c r="E38" s="111"/>
      <c r="F38" s="111"/>
      <c r="G38" s="111"/>
    </row>
    <row r="39" spans="1:7">
      <c r="A39" s="108"/>
      <c r="B39" s="109"/>
      <c r="C39" s="109"/>
      <c r="D39" s="110"/>
      <c r="E39" s="111"/>
      <c r="F39" s="111"/>
      <c r="G39" s="111"/>
    </row>
    <row r="40" spans="1:7">
      <c r="A40" s="108"/>
      <c r="B40" s="109"/>
      <c r="C40" s="109"/>
      <c r="D40" s="110"/>
      <c r="E40" s="111"/>
      <c r="F40" s="111"/>
      <c r="G40" s="111"/>
    </row>
    <row r="41" spans="1:7">
      <c r="A41" s="108"/>
      <c r="B41" s="109"/>
      <c r="C41" s="109"/>
      <c r="D41" s="110"/>
      <c r="E41" s="111"/>
      <c r="F41" s="111"/>
      <c r="G41" s="111"/>
    </row>
    <row r="42" spans="1:7">
      <c r="A42" s="108"/>
      <c r="B42" s="109"/>
      <c r="C42" s="109"/>
      <c r="D42" s="110"/>
      <c r="E42" s="111"/>
      <c r="F42" s="111"/>
      <c r="G42" s="111"/>
    </row>
    <row r="43" spans="1:7">
      <c r="A43" s="108"/>
      <c r="B43" s="109"/>
      <c r="C43" s="109"/>
      <c r="D43" s="110"/>
      <c r="E43" s="111"/>
      <c r="F43" s="111"/>
      <c r="G43" s="111"/>
    </row>
    <row r="44" spans="1:7">
      <c r="A44" s="108"/>
      <c r="B44" s="109"/>
      <c r="C44" s="109"/>
      <c r="D44" s="110"/>
      <c r="E44" s="111"/>
      <c r="F44" s="111"/>
      <c r="G44" s="111"/>
    </row>
    <row r="45" spans="1:7">
      <c r="A45" s="108"/>
      <c r="B45" s="109"/>
      <c r="C45" s="109"/>
      <c r="D45" s="110"/>
      <c r="E45" s="111"/>
      <c r="F45" s="111"/>
      <c r="G45" s="111"/>
    </row>
    <row r="46" spans="1:7">
      <c r="A46" s="108"/>
      <c r="B46" s="109"/>
      <c r="C46" s="109"/>
      <c r="D46" s="110"/>
      <c r="E46" s="111"/>
      <c r="F46" s="111"/>
      <c r="G46" s="111"/>
    </row>
    <row r="47" spans="1:7">
      <c r="A47" s="108"/>
      <c r="B47" s="109"/>
      <c r="C47" s="109"/>
      <c r="D47" s="110"/>
      <c r="E47" s="111"/>
      <c r="F47" s="111"/>
      <c r="G47" s="111"/>
    </row>
    <row r="48" spans="1:7">
      <c r="A48" s="108"/>
      <c r="B48" s="109"/>
      <c r="C48" s="109"/>
      <c r="D48" s="110"/>
      <c r="E48" s="111"/>
      <c r="F48" s="111"/>
      <c r="G48" s="111"/>
    </row>
    <row r="49" spans="1:7">
      <c r="A49" s="108"/>
      <c r="B49" s="109"/>
      <c r="C49" s="109"/>
      <c r="D49" s="110"/>
      <c r="E49" s="111"/>
      <c r="F49" s="111"/>
      <c r="G49" s="111"/>
    </row>
    <row r="50" spans="1:7">
      <c r="A50" s="108"/>
      <c r="B50" s="109"/>
      <c r="C50" s="109"/>
      <c r="D50" s="110"/>
      <c r="E50" s="111"/>
      <c r="F50" s="111"/>
      <c r="G50" s="111"/>
    </row>
    <row r="51" spans="1:7">
      <c r="A51" s="108"/>
      <c r="B51" s="109"/>
      <c r="C51" s="109"/>
      <c r="D51" s="110"/>
      <c r="E51" s="111"/>
      <c r="F51" s="111"/>
      <c r="G51" s="111"/>
    </row>
    <row r="52" spans="1:7">
      <c r="A52" s="108"/>
      <c r="B52" s="109"/>
      <c r="C52" s="109"/>
      <c r="D52" s="110"/>
      <c r="E52" s="111"/>
      <c r="F52" s="111"/>
      <c r="G52" s="111"/>
    </row>
    <row r="53" spans="1:7">
      <c r="A53" s="108"/>
      <c r="B53" s="109"/>
      <c r="C53" s="109"/>
      <c r="D53" s="110"/>
      <c r="E53" s="111"/>
      <c r="F53" s="111"/>
      <c r="G53" s="111"/>
    </row>
    <row r="54" spans="1:7">
      <c r="A54" s="108"/>
      <c r="B54" s="109"/>
      <c r="C54" s="109"/>
      <c r="D54" s="110"/>
      <c r="E54" s="111"/>
      <c r="F54" s="111"/>
      <c r="G54" s="111"/>
    </row>
    <row r="55" spans="1:7">
      <c r="A55" s="108"/>
      <c r="B55" s="109"/>
      <c r="C55" s="109"/>
      <c r="D55" s="110"/>
      <c r="E55" s="111"/>
      <c r="F55" s="111"/>
      <c r="G55" s="111"/>
    </row>
    <row r="56" spans="1:7">
      <c r="A56" s="108"/>
      <c r="B56" s="109"/>
      <c r="C56" s="109"/>
      <c r="D56" s="110"/>
      <c r="E56" s="111"/>
      <c r="F56" s="111"/>
      <c r="G56" s="111"/>
    </row>
    <row r="57" spans="1:7">
      <c r="A57" s="108"/>
      <c r="B57" s="109"/>
      <c r="C57" s="109"/>
      <c r="D57" s="110"/>
      <c r="E57" s="111"/>
      <c r="F57" s="111"/>
      <c r="G57" s="111"/>
    </row>
    <row r="58" spans="1:7">
      <c r="A58" s="108"/>
      <c r="B58" s="109"/>
      <c r="C58" s="109"/>
      <c r="D58" s="110"/>
      <c r="E58" s="111"/>
      <c r="F58" s="111"/>
      <c r="G58" s="111"/>
    </row>
    <row r="59" spans="1:7">
      <c r="A59" s="108"/>
      <c r="B59" s="109"/>
      <c r="C59" s="109"/>
      <c r="D59" s="110"/>
      <c r="E59" s="111"/>
      <c r="F59" s="111"/>
      <c r="G59" s="111"/>
    </row>
    <row r="60" spans="1:7">
      <c r="A60" s="108"/>
      <c r="B60" s="109"/>
      <c r="C60" s="109"/>
      <c r="D60" s="110"/>
      <c r="E60" s="111"/>
      <c r="F60" s="111"/>
      <c r="G60" s="111"/>
    </row>
    <row r="61" spans="1:7">
      <c r="A61" s="108"/>
      <c r="B61" s="109"/>
      <c r="C61" s="109"/>
      <c r="D61" s="110"/>
      <c r="E61" s="111"/>
      <c r="F61" s="111"/>
      <c r="G61" s="111"/>
    </row>
    <row r="62" spans="1:7">
      <c r="A62" s="108"/>
      <c r="B62" s="109"/>
      <c r="C62" s="109"/>
      <c r="D62" s="110"/>
      <c r="E62" s="111"/>
      <c r="F62" s="111"/>
      <c r="G62" s="111"/>
    </row>
    <row r="63" spans="1:7">
      <c r="A63" s="108"/>
      <c r="B63" s="109"/>
      <c r="C63" s="109"/>
      <c r="D63" s="110"/>
      <c r="E63" s="111"/>
      <c r="F63" s="111"/>
      <c r="G63" s="111"/>
    </row>
    <row r="64" spans="1:7">
      <c r="A64" s="108"/>
      <c r="D64" s="112"/>
      <c r="E64" s="113"/>
      <c r="F64" s="113"/>
      <c r="G64" s="113"/>
    </row>
    <row r="65" spans="1:7">
      <c r="A65" s="6"/>
      <c r="D65" s="112"/>
      <c r="E65" s="113"/>
      <c r="F65" s="113"/>
      <c r="G65" s="113"/>
    </row>
    <row r="66" spans="1:7">
      <c r="A66" s="6"/>
      <c r="D66" s="112"/>
      <c r="E66" s="113"/>
      <c r="F66" s="113"/>
      <c r="G66" s="113"/>
    </row>
    <row r="67" spans="1:7">
      <c r="A67" s="6"/>
      <c r="D67" s="112"/>
      <c r="E67" s="113"/>
      <c r="F67" s="113"/>
      <c r="G67" s="113"/>
    </row>
    <row r="68" spans="1:7">
      <c r="A68" s="6"/>
      <c r="D68" s="112"/>
      <c r="E68" s="113"/>
      <c r="F68" s="113"/>
      <c r="G68" s="113"/>
    </row>
    <row r="69" spans="1:7">
      <c r="A69" s="6"/>
      <c r="D69" s="112"/>
      <c r="E69" s="113"/>
      <c r="F69" s="113"/>
      <c r="G69" s="113"/>
    </row>
    <row r="70" spans="1:7">
      <c r="A70" s="6"/>
      <c r="D70" s="112"/>
      <c r="E70" s="113"/>
      <c r="F70" s="113"/>
      <c r="G70" s="113"/>
    </row>
    <row r="71" spans="1:7">
      <c r="A71" s="6"/>
      <c r="D71" s="112"/>
      <c r="E71" s="113"/>
      <c r="F71" s="113"/>
      <c r="G71" s="113"/>
    </row>
    <row r="72" spans="1:7">
      <c r="A72" s="6"/>
      <c r="D72" s="112"/>
      <c r="E72" s="113"/>
      <c r="F72" s="113"/>
      <c r="G72" s="113"/>
    </row>
    <row r="73" spans="1:7">
      <c r="A73" s="6"/>
      <c r="D73" s="112"/>
      <c r="E73" s="113"/>
      <c r="F73" s="113"/>
      <c r="G73" s="113"/>
    </row>
    <row r="74" spans="1:7">
      <c r="A74" s="6"/>
      <c r="D74" s="112"/>
      <c r="E74" s="113"/>
      <c r="F74" s="113"/>
      <c r="G74" s="113"/>
    </row>
    <row r="75" spans="1:7">
      <c r="A75" s="6"/>
      <c r="D75" s="112"/>
      <c r="E75" s="113"/>
      <c r="F75" s="113"/>
      <c r="G75" s="113"/>
    </row>
    <row r="76" spans="1:7">
      <c r="A76" s="6"/>
      <c r="D76" s="112"/>
      <c r="E76" s="113"/>
      <c r="F76" s="113"/>
      <c r="G76" s="113"/>
    </row>
    <row r="77" spans="1:7">
      <c r="A77" s="6"/>
      <c r="D77" s="112"/>
      <c r="E77" s="113"/>
      <c r="F77" s="113"/>
      <c r="G77" s="113"/>
    </row>
    <row r="78" spans="1:7">
      <c r="A78" s="6"/>
      <c r="D78" s="112"/>
      <c r="E78" s="113"/>
      <c r="F78" s="113"/>
      <c r="G78" s="113"/>
    </row>
    <row r="79" spans="1:7">
      <c r="A79" s="6"/>
      <c r="D79" s="112"/>
      <c r="E79" s="113"/>
      <c r="F79" s="113"/>
      <c r="G79" s="113"/>
    </row>
    <row r="80" spans="1:7">
      <c r="A80" s="6"/>
      <c r="D80" s="112"/>
      <c r="E80" s="113"/>
      <c r="F80" s="113"/>
      <c r="G80" s="113"/>
    </row>
    <row r="81" spans="1:7">
      <c r="A81" s="6"/>
      <c r="D81" s="112"/>
      <c r="E81" s="113"/>
      <c r="F81" s="113"/>
      <c r="G81" s="113"/>
    </row>
    <row r="82" spans="1:7">
      <c r="A82" s="6"/>
      <c r="D82" s="112"/>
      <c r="E82" s="113"/>
      <c r="F82" s="113"/>
      <c r="G82" s="113"/>
    </row>
    <row r="83" spans="1:7">
      <c r="A83" s="6"/>
      <c r="D83" s="112"/>
      <c r="E83" s="113"/>
      <c r="F83" s="113"/>
      <c r="G83" s="113"/>
    </row>
    <row r="84" spans="1:7">
      <c r="A84" s="6"/>
      <c r="D84" s="112"/>
      <c r="E84" s="113"/>
      <c r="F84" s="113"/>
      <c r="G84" s="113"/>
    </row>
    <row r="85" spans="1:7">
      <c r="A85" s="6"/>
      <c r="D85" s="112"/>
      <c r="E85" s="113"/>
      <c r="F85" s="113"/>
      <c r="G85" s="113"/>
    </row>
    <row r="86" spans="1:7">
      <c r="A86" s="6"/>
      <c r="D86" s="112"/>
      <c r="E86" s="113"/>
      <c r="F86" s="113"/>
      <c r="G86" s="113"/>
    </row>
    <row r="87" spans="1:7">
      <c r="A87" s="6"/>
    </row>
    <row r="88" spans="1:7">
      <c r="A88" s="8"/>
    </row>
    <row r="89" spans="1:7">
      <c r="A89" s="8"/>
    </row>
    <row r="90" spans="1:7">
      <c r="A90" s="8"/>
    </row>
    <row r="91" spans="1:7">
      <c r="A91" s="8"/>
    </row>
    <row r="92" spans="1:7">
      <c r="A92" s="8"/>
    </row>
    <row r="93" spans="1:7">
      <c r="A93" s="8"/>
    </row>
    <row r="94" spans="1:7">
      <c r="A94" s="8"/>
    </row>
    <row r="95" spans="1:7">
      <c r="A95" s="8"/>
    </row>
    <row r="96" spans="1:7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</sheetData>
  <sheetProtection algorithmName="SHA-512" hashValue="aS7YLCIVartfDO+QOomfj0qd6XPYC1X/0WfVdZMU4Nr8MjoNZ3mYBhW2uKf6yGZy1Jf2v0RkigVzjTbGpEIk/g==" saltValue="brbFsSZVPNR6Rh1hV8TQSQ==" spinCount="100000" sheet="1" objects="1" scenarios="1" selectLockedCells="1" selectUnlockedCells="1"/>
  <mergeCells count="7">
    <mergeCell ref="C32:D32"/>
    <mergeCell ref="F32:G32"/>
    <mergeCell ref="A6:G6"/>
    <mergeCell ref="A2:G2"/>
    <mergeCell ref="A13:G13"/>
    <mergeCell ref="C31:D31"/>
    <mergeCell ref="F31:G31"/>
  </mergeCells>
  <printOptions horizontalCentered="1"/>
  <pageMargins left="0.59055118110236227" right="0.59055118110236227" top="0.78740157480314965" bottom="0.59055118110236227" header="0" footer="0"/>
  <pageSetup paperSize="9" scale="87" fitToHeight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view="pageBreakPreview" topLeftCell="A15" zoomScale="75" zoomScaleNormal="75" zoomScaleSheetLayoutView="75" workbookViewId="0">
      <selection activeCell="F20" sqref="F20"/>
    </sheetView>
  </sheetViews>
  <sheetFormatPr defaultColWidth="9.109375" defaultRowHeight="18"/>
  <cols>
    <col min="1" max="1" width="88" style="16" customWidth="1"/>
    <col min="2" max="2" width="15" style="16" customWidth="1"/>
    <col min="3" max="4" width="20.44140625" style="16" customWidth="1"/>
    <col min="5" max="5" width="20.44140625" style="448" customWidth="1"/>
    <col min="6" max="7" width="20.44140625" style="16" customWidth="1"/>
    <col min="8" max="8" width="18.44140625" style="16" customWidth="1"/>
    <col min="9" max="16384" width="9.109375" style="16"/>
  </cols>
  <sheetData>
    <row r="1" spans="1:8" ht="20.399999999999999">
      <c r="A1" s="476"/>
      <c r="B1" s="476"/>
      <c r="C1" s="476"/>
      <c r="D1" s="476"/>
      <c r="E1" s="476"/>
      <c r="F1" s="476"/>
      <c r="G1" s="476"/>
      <c r="H1" s="237" t="s">
        <v>344</v>
      </c>
    </row>
    <row r="2" spans="1:8" ht="22.8">
      <c r="A2" s="538" t="s">
        <v>222</v>
      </c>
      <c r="B2" s="538"/>
      <c r="C2" s="538"/>
      <c r="D2" s="538"/>
      <c r="E2" s="538"/>
      <c r="F2" s="538"/>
      <c r="G2" s="538"/>
      <c r="H2" s="538"/>
    </row>
    <row r="3" spans="1:8">
      <c r="A3" s="33"/>
      <c r="B3" s="33"/>
      <c r="C3" s="33"/>
      <c r="D3" s="33"/>
      <c r="E3" s="492"/>
      <c r="F3" s="33"/>
      <c r="G3" s="33"/>
      <c r="H3" s="33" t="s">
        <v>447</v>
      </c>
    </row>
    <row r="4" spans="1:8" ht="48" customHeight="1">
      <c r="A4" s="536" t="s">
        <v>154</v>
      </c>
      <c r="B4" s="594" t="s">
        <v>0</v>
      </c>
      <c r="C4" s="536" t="s">
        <v>277</v>
      </c>
      <c r="D4" s="536"/>
      <c r="E4" s="545" t="s">
        <v>605</v>
      </c>
      <c r="F4" s="545"/>
      <c r="G4" s="545"/>
      <c r="H4" s="545"/>
    </row>
    <row r="5" spans="1:8" ht="56.25" customHeight="1">
      <c r="A5" s="536"/>
      <c r="B5" s="594"/>
      <c r="C5" s="460" t="s">
        <v>609</v>
      </c>
      <c r="D5" s="460" t="s">
        <v>604</v>
      </c>
      <c r="E5" s="460" t="s">
        <v>145</v>
      </c>
      <c r="F5" s="460" t="s">
        <v>141</v>
      </c>
      <c r="G5" s="180" t="s">
        <v>151</v>
      </c>
      <c r="H5" s="180" t="s">
        <v>152</v>
      </c>
    </row>
    <row r="6" spans="1:8" ht="22.5" customHeight="1">
      <c r="A6" s="180">
        <v>1</v>
      </c>
      <c r="B6" s="477">
        <v>2</v>
      </c>
      <c r="C6" s="180">
        <v>3</v>
      </c>
      <c r="D6" s="477">
        <v>4</v>
      </c>
      <c r="E6" s="180">
        <v>5</v>
      </c>
      <c r="F6" s="477">
        <v>6</v>
      </c>
      <c r="G6" s="180">
        <v>7</v>
      </c>
      <c r="H6" s="477">
        <v>8</v>
      </c>
    </row>
    <row r="7" spans="1:8" ht="33.75" customHeight="1">
      <c r="A7" s="73" t="s">
        <v>233</v>
      </c>
      <c r="B7" s="75"/>
      <c r="C7" s="75"/>
      <c r="D7" s="75"/>
      <c r="E7" s="75"/>
      <c r="F7" s="75"/>
      <c r="G7" s="75"/>
      <c r="H7" s="76"/>
    </row>
    <row r="8" spans="1:8" s="238" customFormat="1" ht="33.75" customHeight="1">
      <c r="A8" s="77" t="s">
        <v>208</v>
      </c>
      <c r="B8" s="78">
        <v>3000</v>
      </c>
      <c r="C8" s="475">
        <f>SUM(C9:C10,C12:C17)</f>
        <v>140944</v>
      </c>
      <c r="D8" s="475">
        <f>F8</f>
        <v>171110</v>
      </c>
      <c r="E8" s="475">
        <f t="shared" ref="E8:F8" si="0">SUM(E9:E10,E12:E17)</f>
        <v>168923</v>
      </c>
      <c r="F8" s="475">
        <f t="shared" si="0"/>
        <v>171110</v>
      </c>
      <c r="G8" s="408">
        <f t="shared" ref="G8" si="1">IF(F8="(    )",0,F8)-IF(E8="(    )",0,E8)</f>
        <v>2187</v>
      </c>
      <c r="H8" s="126">
        <f t="shared" ref="H8" si="2">IF(IF(E8="(    )",0,E8)=0,0,IF(F8="(    )",0,F8)/IF(E8="(    )",0,E8))*100</f>
        <v>101.29467272070707</v>
      </c>
    </row>
    <row r="9" spans="1:8" s="290" customFormat="1" ht="27.75" customHeight="1">
      <c r="A9" s="473" t="s">
        <v>307</v>
      </c>
      <c r="B9" s="66">
        <v>3010</v>
      </c>
      <c r="C9" s="474">
        <v>140224</v>
      </c>
      <c r="D9" s="474">
        <f t="shared" ref="D9:D68" si="3">F9</f>
        <v>170230</v>
      </c>
      <c r="E9" s="474">
        <v>168923</v>
      </c>
      <c r="F9" s="474">
        <v>170230</v>
      </c>
      <c r="G9" s="397">
        <f t="shared" ref="G9:G68" si="4">IF(F9="(    )",0,F9)-IF(E9="(    )",0,E9)</f>
        <v>1307</v>
      </c>
      <c r="H9" s="130">
        <f t="shared" ref="H9:H68" si="5">IF(IF(E9="(    )",0,E9)=0,0,IF(F9="(    )",0,F9)/IF(E9="(    )",0,E9))*100</f>
        <v>100.77372530679658</v>
      </c>
    </row>
    <row r="10" spans="1:8" s="290" customFormat="1" ht="27.75" customHeight="1">
      <c r="A10" s="473" t="s">
        <v>223</v>
      </c>
      <c r="B10" s="66">
        <v>3020</v>
      </c>
      <c r="C10" s="474"/>
      <c r="D10" s="475">
        <f t="shared" si="3"/>
        <v>0</v>
      </c>
      <c r="E10" s="474"/>
      <c r="F10" s="474"/>
      <c r="G10" s="397">
        <f t="shared" si="4"/>
        <v>0</v>
      </c>
      <c r="H10" s="130">
        <f t="shared" si="5"/>
        <v>0</v>
      </c>
    </row>
    <row r="11" spans="1:8" s="290" customFormat="1" ht="27.75" customHeight="1">
      <c r="A11" s="473" t="s">
        <v>224</v>
      </c>
      <c r="B11" s="66">
        <v>3021</v>
      </c>
      <c r="C11" s="474"/>
      <c r="D11" s="475">
        <f t="shared" si="3"/>
        <v>0</v>
      </c>
      <c r="E11" s="474"/>
      <c r="F11" s="474"/>
      <c r="G11" s="397">
        <f t="shared" si="4"/>
        <v>0</v>
      </c>
      <c r="H11" s="130">
        <f t="shared" si="5"/>
        <v>0</v>
      </c>
    </row>
    <row r="12" spans="1:8" s="290" customFormat="1" ht="27.75" customHeight="1">
      <c r="A12" s="473" t="s">
        <v>306</v>
      </c>
      <c r="B12" s="66">
        <v>3030</v>
      </c>
      <c r="C12" s="474"/>
      <c r="D12" s="475">
        <f t="shared" si="3"/>
        <v>0</v>
      </c>
      <c r="E12" s="474">
        <f>'Розшифровка до Руху'!D8</f>
        <v>0</v>
      </c>
      <c r="F12" s="474">
        <f>'Розшифровка до Руху'!E8</f>
        <v>0</v>
      </c>
      <c r="G12" s="397">
        <f t="shared" si="4"/>
        <v>0</v>
      </c>
      <c r="H12" s="130">
        <f t="shared" si="5"/>
        <v>0</v>
      </c>
    </row>
    <row r="13" spans="1:8" s="290" customFormat="1" ht="27.75" customHeight="1">
      <c r="A13" s="473" t="s">
        <v>426</v>
      </c>
      <c r="B13" s="66">
        <v>3040</v>
      </c>
      <c r="C13" s="474"/>
      <c r="D13" s="475">
        <f t="shared" si="3"/>
        <v>0</v>
      </c>
      <c r="E13" s="474"/>
      <c r="F13" s="474"/>
      <c r="G13" s="397">
        <f t="shared" si="4"/>
        <v>0</v>
      </c>
      <c r="H13" s="130">
        <f t="shared" si="5"/>
        <v>0</v>
      </c>
    </row>
    <row r="14" spans="1:8" s="290" customFormat="1" ht="27.75" customHeight="1">
      <c r="A14" s="473" t="s">
        <v>209</v>
      </c>
      <c r="B14" s="66">
        <v>3050</v>
      </c>
      <c r="C14" s="474"/>
      <c r="D14" s="475">
        <f t="shared" si="3"/>
        <v>0</v>
      </c>
      <c r="E14" s="474"/>
      <c r="F14" s="474"/>
      <c r="G14" s="397">
        <f t="shared" si="4"/>
        <v>0</v>
      </c>
      <c r="H14" s="130">
        <f t="shared" si="5"/>
        <v>0</v>
      </c>
    </row>
    <row r="15" spans="1:8" s="290" customFormat="1" ht="27.75" customHeight="1">
      <c r="A15" s="473" t="s">
        <v>452</v>
      </c>
      <c r="B15" s="66">
        <v>3060</v>
      </c>
      <c r="C15" s="474">
        <v>42</v>
      </c>
      <c r="D15" s="474">
        <f t="shared" si="3"/>
        <v>10</v>
      </c>
      <c r="E15" s="474"/>
      <c r="F15" s="474">
        <v>10</v>
      </c>
      <c r="G15" s="397">
        <f t="shared" si="4"/>
        <v>10</v>
      </c>
      <c r="H15" s="130">
        <f t="shared" si="5"/>
        <v>0</v>
      </c>
    </row>
    <row r="16" spans="1:8" s="290" customFormat="1" ht="46.5" customHeight="1">
      <c r="A16" s="473" t="s">
        <v>368</v>
      </c>
      <c r="B16" s="66">
        <v>3070</v>
      </c>
      <c r="C16" s="474">
        <v>0</v>
      </c>
      <c r="D16" s="474">
        <f t="shared" si="3"/>
        <v>227</v>
      </c>
      <c r="E16" s="474"/>
      <c r="F16" s="474">
        <v>227</v>
      </c>
      <c r="G16" s="397">
        <f t="shared" si="4"/>
        <v>227</v>
      </c>
      <c r="H16" s="130">
        <f t="shared" si="5"/>
        <v>0</v>
      </c>
    </row>
    <row r="17" spans="1:8" s="290" customFormat="1" ht="31.5" customHeight="1">
      <c r="A17" s="473" t="s">
        <v>308</v>
      </c>
      <c r="B17" s="66">
        <v>3080</v>
      </c>
      <c r="C17" s="474">
        <v>678</v>
      </c>
      <c r="D17" s="474">
        <f t="shared" si="3"/>
        <v>643</v>
      </c>
      <c r="E17" s="474">
        <f>'Розшифровка до Руху'!D11</f>
        <v>0</v>
      </c>
      <c r="F17" s="474">
        <f>'Розшифровка до Руху'!E11</f>
        <v>643</v>
      </c>
      <c r="G17" s="397">
        <f t="shared" si="4"/>
        <v>643</v>
      </c>
      <c r="H17" s="130">
        <f t="shared" si="5"/>
        <v>0</v>
      </c>
    </row>
    <row r="18" spans="1:8" s="238" customFormat="1" ht="36" customHeight="1">
      <c r="A18" s="77" t="s">
        <v>217</v>
      </c>
      <c r="B18" s="78">
        <v>3100</v>
      </c>
      <c r="C18" s="475">
        <f>SUM(C19:C21,C32:C33)</f>
        <v>-136890</v>
      </c>
      <c r="D18" s="475">
        <f t="shared" si="3"/>
        <v>-152739</v>
      </c>
      <c r="E18" s="475">
        <f t="shared" ref="E18:F18" si="6">SUM(E19:E21,E32:E33)</f>
        <v>-158804</v>
      </c>
      <c r="F18" s="475">
        <f t="shared" si="6"/>
        <v>-152739</v>
      </c>
      <c r="G18" s="408">
        <f t="shared" si="4"/>
        <v>6065</v>
      </c>
      <c r="H18" s="126">
        <f t="shared" si="5"/>
        <v>96.180826679428733</v>
      </c>
    </row>
    <row r="19" spans="1:8" s="290" customFormat="1" ht="27.75" customHeight="1">
      <c r="A19" s="473" t="s">
        <v>212</v>
      </c>
      <c r="B19" s="66">
        <v>3110</v>
      </c>
      <c r="C19" s="474">
        <v>-70159</v>
      </c>
      <c r="D19" s="474">
        <f t="shared" si="3"/>
        <v>-81227</v>
      </c>
      <c r="E19" s="474">
        <v>-88666</v>
      </c>
      <c r="F19" s="474">
        <v>-81227</v>
      </c>
      <c r="G19" s="397">
        <f t="shared" si="4"/>
        <v>7439</v>
      </c>
      <c r="H19" s="130">
        <f t="shared" si="5"/>
        <v>91.610087293889436</v>
      </c>
    </row>
    <row r="20" spans="1:8" s="290" customFormat="1" ht="27.75" customHeight="1">
      <c r="A20" s="473" t="s">
        <v>213</v>
      </c>
      <c r="B20" s="66">
        <v>3120</v>
      </c>
      <c r="C20" s="474">
        <v>-29671</v>
      </c>
      <c r="D20" s="474">
        <f t="shared" si="3"/>
        <v>-32706</v>
      </c>
      <c r="E20" s="474">
        <v>-32276</v>
      </c>
      <c r="F20" s="474">
        <v>-32706</v>
      </c>
      <c r="G20" s="397">
        <f t="shared" si="4"/>
        <v>-430</v>
      </c>
      <c r="H20" s="130">
        <f t="shared" si="5"/>
        <v>101.33225926384929</v>
      </c>
    </row>
    <row r="21" spans="1:8" s="290" customFormat="1" ht="42" customHeight="1">
      <c r="A21" s="473" t="s">
        <v>225</v>
      </c>
      <c r="B21" s="66">
        <v>3130</v>
      </c>
      <c r="C21" s="474">
        <v>-36642</v>
      </c>
      <c r="D21" s="474">
        <f t="shared" si="3"/>
        <v>-38427</v>
      </c>
      <c r="E21" s="474">
        <v>-37862</v>
      </c>
      <c r="F21" s="474">
        <f t="shared" ref="F21" si="7">SUM(F22:F31)</f>
        <v>-38427</v>
      </c>
      <c r="G21" s="397">
        <f t="shared" si="4"/>
        <v>-565</v>
      </c>
      <c r="H21" s="130">
        <f t="shared" si="5"/>
        <v>101.49226137023931</v>
      </c>
    </row>
    <row r="22" spans="1:8" s="290" customFormat="1" ht="27.75" customHeight="1">
      <c r="A22" s="473" t="s">
        <v>214</v>
      </c>
      <c r="B22" s="66">
        <v>3131</v>
      </c>
      <c r="C22" s="474">
        <v>-96</v>
      </c>
      <c r="D22" s="474">
        <f t="shared" si="3"/>
        <v>-1983</v>
      </c>
      <c r="E22" s="474">
        <v>-1454</v>
      </c>
      <c r="F22" s="474">
        <v>-1983</v>
      </c>
      <c r="G22" s="397">
        <f t="shared" si="4"/>
        <v>-529</v>
      </c>
      <c r="H22" s="130">
        <f t="shared" si="5"/>
        <v>136.38239339752408</v>
      </c>
    </row>
    <row r="23" spans="1:8" s="290" customFormat="1" ht="27.75" customHeight="1">
      <c r="A23" s="473" t="s">
        <v>215</v>
      </c>
      <c r="B23" s="66">
        <v>3132</v>
      </c>
      <c r="C23" s="474">
        <v>-15894</v>
      </c>
      <c r="D23" s="474">
        <f t="shared" si="3"/>
        <v>-14664</v>
      </c>
      <c r="E23" s="474">
        <v>-14400</v>
      </c>
      <c r="F23" s="474">
        <v>-14664</v>
      </c>
      <c r="G23" s="397">
        <f t="shared" si="4"/>
        <v>-264</v>
      </c>
      <c r="H23" s="130">
        <f t="shared" si="5"/>
        <v>101.83333333333333</v>
      </c>
    </row>
    <row r="24" spans="1:8" s="290" customFormat="1" ht="27.75" customHeight="1">
      <c r="A24" s="473" t="s">
        <v>70</v>
      </c>
      <c r="B24" s="66">
        <v>3133</v>
      </c>
      <c r="C24" s="474">
        <v>-6796</v>
      </c>
      <c r="D24" s="474">
        <f t="shared" si="3"/>
        <v>-7258</v>
      </c>
      <c r="E24" s="474">
        <v>-7216</v>
      </c>
      <c r="F24" s="474">
        <v>-7258</v>
      </c>
      <c r="G24" s="397">
        <f t="shared" si="4"/>
        <v>-42</v>
      </c>
      <c r="H24" s="130">
        <f t="shared" si="5"/>
        <v>100.58203991130821</v>
      </c>
    </row>
    <row r="25" spans="1:8" s="290" customFormat="1" ht="27.75" customHeight="1">
      <c r="A25" s="473" t="s">
        <v>71</v>
      </c>
      <c r="B25" s="66">
        <v>3134</v>
      </c>
      <c r="C25" s="474" t="s">
        <v>186</v>
      </c>
      <c r="D25" s="474" t="str">
        <f t="shared" si="3"/>
        <v>(    )</v>
      </c>
      <c r="E25" s="474" t="s">
        <v>186</v>
      </c>
      <c r="F25" s="474" t="s">
        <v>186</v>
      </c>
      <c r="G25" s="397">
        <f t="shared" si="4"/>
        <v>0</v>
      </c>
      <c r="H25" s="130">
        <f t="shared" si="5"/>
        <v>0</v>
      </c>
    </row>
    <row r="26" spans="1:8" s="290" customFormat="1" ht="27.75" customHeight="1">
      <c r="A26" s="473" t="s">
        <v>288</v>
      </c>
      <c r="B26" s="66">
        <v>3135</v>
      </c>
      <c r="C26" s="474">
        <v>-163</v>
      </c>
      <c r="D26" s="474">
        <f t="shared" si="3"/>
        <v>-189</v>
      </c>
      <c r="E26" s="474">
        <v>-164</v>
      </c>
      <c r="F26" s="474">
        <v>-189</v>
      </c>
      <c r="G26" s="397">
        <f t="shared" si="4"/>
        <v>-25</v>
      </c>
      <c r="H26" s="130">
        <f t="shared" si="5"/>
        <v>115.24390243902438</v>
      </c>
    </row>
    <row r="27" spans="1:8" s="290" customFormat="1" ht="27.75" customHeight="1">
      <c r="A27" s="473" t="s">
        <v>289</v>
      </c>
      <c r="B27" s="66">
        <v>3136</v>
      </c>
      <c r="C27" s="474" t="s">
        <v>186</v>
      </c>
      <c r="D27" s="474" t="str">
        <f t="shared" si="3"/>
        <v>(    )</v>
      </c>
      <c r="E27" s="474" t="s">
        <v>186</v>
      </c>
      <c r="F27" s="474" t="s">
        <v>186</v>
      </c>
      <c r="G27" s="397">
        <f t="shared" si="4"/>
        <v>0</v>
      </c>
      <c r="H27" s="130">
        <f t="shared" si="5"/>
        <v>0</v>
      </c>
    </row>
    <row r="28" spans="1:8" s="290" customFormat="1" ht="27.75" customHeight="1">
      <c r="A28" s="473" t="s">
        <v>294</v>
      </c>
      <c r="B28" s="66">
        <v>3137</v>
      </c>
      <c r="C28" s="474" t="s">
        <v>186</v>
      </c>
      <c r="D28" s="474" t="str">
        <f t="shared" si="3"/>
        <v>(    )</v>
      </c>
      <c r="E28" s="474" t="s">
        <v>186</v>
      </c>
      <c r="F28" s="474" t="s">
        <v>186</v>
      </c>
      <c r="G28" s="397">
        <f t="shared" si="4"/>
        <v>0</v>
      </c>
      <c r="H28" s="130">
        <f t="shared" si="5"/>
        <v>0</v>
      </c>
    </row>
    <row r="29" spans="1:8" s="290" customFormat="1" ht="27.75" customHeight="1">
      <c r="A29" s="473" t="s">
        <v>364</v>
      </c>
      <c r="B29" s="66">
        <v>3138</v>
      </c>
      <c r="C29" s="474">
        <v>-574</v>
      </c>
      <c r="D29" s="474">
        <f t="shared" si="3"/>
        <v>-597</v>
      </c>
      <c r="E29" s="474">
        <v>-600</v>
      </c>
      <c r="F29" s="474">
        <v>-597</v>
      </c>
      <c r="G29" s="397">
        <f t="shared" si="4"/>
        <v>3</v>
      </c>
      <c r="H29" s="130">
        <f t="shared" si="5"/>
        <v>99.5</v>
      </c>
    </row>
    <row r="30" spans="1:8" s="290" customFormat="1" ht="45" customHeight="1">
      <c r="A30" s="473" t="s">
        <v>413</v>
      </c>
      <c r="B30" s="66">
        <v>3139</v>
      </c>
      <c r="C30" s="474">
        <v>-7880</v>
      </c>
      <c r="D30" s="474">
        <f t="shared" si="3"/>
        <v>-8374</v>
      </c>
      <c r="E30" s="474">
        <v>-8820</v>
      </c>
      <c r="F30" s="474">
        <v>-8374</v>
      </c>
      <c r="G30" s="397">
        <f t="shared" si="4"/>
        <v>446</v>
      </c>
      <c r="H30" s="130">
        <f t="shared" si="5"/>
        <v>94.943310657596371</v>
      </c>
    </row>
    <row r="31" spans="1:8" s="290" customFormat="1" ht="27.75" customHeight="1">
      <c r="A31" s="473" t="s">
        <v>568</v>
      </c>
      <c r="B31" s="66">
        <v>3140</v>
      </c>
      <c r="C31" s="474">
        <v>-5239</v>
      </c>
      <c r="D31" s="474">
        <f t="shared" si="3"/>
        <v>-5362</v>
      </c>
      <c r="E31" s="474">
        <v>-5208</v>
      </c>
      <c r="F31" s="474">
        <v>-5362</v>
      </c>
      <c r="G31" s="397">
        <f t="shared" si="4"/>
        <v>-154</v>
      </c>
      <c r="H31" s="130">
        <f t="shared" si="5"/>
        <v>102.95698924731182</v>
      </c>
    </row>
    <row r="32" spans="1:8" s="290" customFormat="1" ht="27.75" customHeight="1">
      <c r="A32" s="473" t="s">
        <v>216</v>
      </c>
      <c r="B32" s="66">
        <v>3150</v>
      </c>
      <c r="C32" s="474" t="s">
        <v>186</v>
      </c>
      <c r="D32" s="474" t="str">
        <f t="shared" si="3"/>
        <v>(    )</v>
      </c>
      <c r="E32" s="474" t="s">
        <v>186</v>
      </c>
      <c r="F32" s="474" t="s">
        <v>186</v>
      </c>
      <c r="G32" s="397">
        <f t="shared" si="4"/>
        <v>0</v>
      </c>
      <c r="H32" s="130">
        <f t="shared" si="5"/>
        <v>0</v>
      </c>
    </row>
    <row r="33" spans="1:8" s="290" customFormat="1" ht="27.75" customHeight="1">
      <c r="A33" s="473" t="s">
        <v>305</v>
      </c>
      <c r="B33" s="66">
        <v>3160</v>
      </c>
      <c r="C33" s="474">
        <v>-418</v>
      </c>
      <c r="D33" s="474">
        <f t="shared" si="3"/>
        <v>-379</v>
      </c>
      <c r="E33" s="474">
        <f>'Розшифровка до Руху'!D22</f>
        <v>0</v>
      </c>
      <c r="F33" s="474">
        <f>'Розшифровка до Руху'!E22</f>
        <v>-379</v>
      </c>
      <c r="G33" s="397">
        <f t="shared" si="4"/>
        <v>-379</v>
      </c>
      <c r="H33" s="130">
        <f t="shared" si="5"/>
        <v>0</v>
      </c>
    </row>
    <row r="34" spans="1:8" s="238" customFormat="1" ht="33.75" customHeight="1">
      <c r="A34" s="77" t="s">
        <v>230</v>
      </c>
      <c r="B34" s="78">
        <v>3195</v>
      </c>
      <c r="C34" s="475">
        <f>SUM(C8,C18)</f>
        <v>4054</v>
      </c>
      <c r="D34" s="475">
        <f t="shared" si="3"/>
        <v>18371</v>
      </c>
      <c r="E34" s="475">
        <f t="shared" ref="E34:F34" si="8">SUM(E8,E18)</f>
        <v>10119</v>
      </c>
      <c r="F34" s="475">
        <f t="shared" si="8"/>
        <v>18371</v>
      </c>
      <c r="G34" s="408">
        <f t="shared" si="4"/>
        <v>8252</v>
      </c>
      <c r="H34" s="126">
        <f t="shared" si="5"/>
        <v>181.54956023322461</v>
      </c>
    </row>
    <row r="35" spans="1:8" s="238" customFormat="1" ht="33.75" customHeight="1">
      <c r="A35" s="74" t="s">
        <v>234</v>
      </c>
      <c r="B35" s="78"/>
      <c r="C35" s="475"/>
      <c r="D35" s="475">
        <f t="shared" si="3"/>
        <v>0</v>
      </c>
      <c r="E35" s="475"/>
      <c r="F35" s="475"/>
      <c r="G35" s="408"/>
      <c r="H35" s="126"/>
    </row>
    <row r="36" spans="1:8" s="238" customFormat="1" ht="33.75" customHeight="1">
      <c r="A36" s="77" t="s">
        <v>210</v>
      </c>
      <c r="B36" s="78">
        <v>3200</v>
      </c>
      <c r="C36" s="475">
        <f>SUM(C37:C40)</f>
        <v>0</v>
      </c>
      <c r="D36" s="475">
        <f t="shared" si="3"/>
        <v>0</v>
      </c>
      <c r="E36" s="475">
        <f>SUM(E37:E40)</f>
        <v>0</v>
      </c>
      <c r="F36" s="475">
        <f>SUM(F37:F40)</f>
        <v>0</v>
      </c>
      <c r="G36" s="408">
        <f t="shared" si="4"/>
        <v>0</v>
      </c>
      <c r="H36" s="126">
        <f t="shared" si="5"/>
        <v>0</v>
      </c>
    </row>
    <row r="37" spans="1:8" s="290" customFormat="1" ht="27.75" customHeight="1">
      <c r="A37" s="473" t="s">
        <v>226</v>
      </c>
      <c r="B37" s="66">
        <v>3210</v>
      </c>
      <c r="C37" s="474"/>
      <c r="D37" s="475">
        <f t="shared" si="3"/>
        <v>0</v>
      </c>
      <c r="E37" s="474"/>
      <c r="F37" s="474"/>
      <c r="G37" s="397">
        <f t="shared" si="4"/>
        <v>0</v>
      </c>
      <c r="H37" s="130">
        <f t="shared" si="5"/>
        <v>0</v>
      </c>
    </row>
    <row r="38" spans="1:8" s="290" customFormat="1" ht="27.75" customHeight="1">
      <c r="A38" s="473" t="s">
        <v>227</v>
      </c>
      <c r="B38" s="66">
        <v>3220</v>
      </c>
      <c r="C38" s="474"/>
      <c r="D38" s="475">
        <f t="shared" si="3"/>
        <v>0</v>
      </c>
      <c r="E38" s="474"/>
      <c r="F38" s="474"/>
      <c r="G38" s="397">
        <f t="shared" si="4"/>
        <v>0</v>
      </c>
      <c r="H38" s="130">
        <f t="shared" si="5"/>
        <v>0</v>
      </c>
    </row>
    <row r="39" spans="1:8" s="290" customFormat="1" ht="27.75" customHeight="1">
      <c r="A39" s="473" t="s">
        <v>48</v>
      </c>
      <c r="B39" s="66">
        <v>3230</v>
      </c>
      <c r="C39" s="474"/>
      <c r="D39" s="475">
        <f t="shared" si="3"/>
        <v>0</v>
      </c>
      <c r="E39" s="474"/>
      <c r="F39" s="474"/>
      <c r="G39" s="397">
        <f t="shared" si="4"/>
        <v>0</v>
      </c>
      <c r="H39" s="130">
        <f t="shared" si="5"/>
        <v>0</v>
      </c>
    </row>
    <row r="40" spans="1:8" s="290" customFormat="1" ht="27.75" customHeight="1">
      <c r="A40" s="473" t="s">
        <v>378</v>
      </c>
      <c r="B40" s="66">
        <v>3240</v>
      </c>
      <c r="C40" s="474">
        <f>'Розшифровка до Руху'!C30</f>
        <v>0</v>
      </c>
      <c r="D40" s="475">
        <f t="shared" si="3"/>
        <v>0</v>
      </c>
      <c r="E40" s="474">
        <f>'Розшифровка до Руху'!D30</f>
        <v>0</v>
      </c>
      <c r="F40" s="474">
        <f>'Розшифровка до Руху'!E30</f>
        <v>0</v>
      </c>
      <c r="G40" s="397">
        <f t="shared" si="4"/>
        <v>0</v>
      </c>
      <c r="H40" s="130">
        <f t="shared" si="5"/>
        <v>0</v>
      </c>
    </row>
    <row r="41" spans="1:8" s="238" customFormat="1" ht="35.25" customHeight="1">
      <c r="A41" s="77" t="s">
        <v>218</v>
      </c>
      <c r="B41" s="78">
        <v>3255</v>
      </c>
      <c r="C41" s="475">
        <f>SUM(C42,C44,C51)</f>
        <v>-775</v>
      </c>
      <c r="D41" s="475">
        <f t="shared" si="3"/>
        <v>-34144</v>
      </c>
      <c r="E41" s="475">
        <f t="shared" ref="E41:F41" si="9">SUM(E42,E44,E51)</f>
        <v>-32760</v>
      </c>
      <c r="F41" s="475">
        <f t="shared" si="9"/>
        <v>-34144</v>
      </c>
      <c r="G41" s="408">
        <f t="shared" si="4"/>
        <v>-1384</v>
      </c>
      <c r="H41" s="126">
        <f t="shared" si="5"/>
        <v>104.22466422466424</v>
      </c>
    </row>
    <row r="42" spans="1:8" s="238" customFormat="1" ht="30" customHeight="1">
      <c r="A42" s="72" t="s">
        <v>369</v>
      </c>
      <c r="B42" s="79">
        <v>3260</v>
      </c>
      <c r="C42" s="474" t="s">
        <v>186</v>
      </c>
      <c r="D42" s="474">
        <f t="shared" si="3"/>
        <v>0</v>
      </c>
      <c r="E42" s="474">
        <f t="shared" ref="E42:F42" si="10">SUM(E43:E43)</f>
        <v>0</v>
      </c>
      <c r="F42" s="474">
        <f t="shared" si="10"/>
        <v>0</v>
      </c>
      <c r="G42" s="397">
        <f t="shared" si="4"/>
        <v>0</v>
      </c>
      <c r="H42" s="130">
        <f t="shared" si="5"/>
        <v>0</v>
      </c>
    </row>
    <row r="43" spans="1:8" s="238" customFormat="1" ht="30" customHeight="1">
      <c r="A43" s="72" t="s">
        <v>370</v>
      </c>
      <c r="B43" s="79">
        <v>3261</v>
      </c>
      <c r="C43" s="474" t="s">
        <v>186</v>
      </c>
      <c r="D43" s="474" t="str">
        <f t="shared" si="3"/>
        <v>(    )</v>
      </c>
      <c r="E43" s="474" t="s">
        <v>186</v>
      </c>
      <c r="F43" s="474" t="s">
        <v>186</v>
      </c>
      <c r="G43" s="397">
        <f t="shared" si="4"/>
        <v>0</v>
      </c>
      <c r="H43" s="130">
        <f t="shared" si="5"/>
        <v>0</v>
      </c>
    </row>
    <row r="44" spans="1:8" s="238" customFormat="1" ht="30" customHeight="1">
      <c r="A44" s="72" t="s">
        <v>371</v>
      </c>
      <c r="B44" s="79">
        <v>3270</v>
      </c>
      <c r="C44" s="474">
        <f t="shared" ref="C44:F44" si="11">SUM(C45:C50)</f>
        <v>-775</v>
      </c>
      <c r="D44" s="474">
        <f t="shared" si="3"/>
        <v>-34144</v>
      </c>
      <c r="E44" s="474">
        <f t="shared" si="11"/>
        <v>-32760</v>
      </c>
      <c r="F44" s="474">
        <f t="shared" si="11"/>
        <v>-34144</v>
      </c>
      <c r="G44" s="397">
        <f t="shared" si="4"/>
        <v>-1384</v>
      </c>
      <c r="H44" s="130">
        <f t="shared" si="5"/>
        <v>104.22466422466424</v>
      </c>
    </row>
    <row r="45" spans="1:8" s="238" customFormat="1" ht="30" customHeight="1">
      <c r="A45" s="72" t="s">
        <v>379</v>
      </c>
      <c r="B45" s="79">
        <v>3271</v>
      </c>
      <c r="C45" s="474" t="s">
        <v>186</v>
      </c>
      <c r="D45" s="474">
        <f t="shared" si="3"/>
        <v>0</v>
      </c>
      <c r="E45" s="474">
        <f>'Розшифровка до Руху'!D35</f>
        <v>0</v>
      </c>
      <c r="F45" s="474">
        <f>'Розшифровка до Руху'!E35</f>
        <v>0</v>
      </c>
      <c r="G45" s="397">
        <f t="shared" si="4"/>
        <v>0</v>
      </c>
      <c r="H45" s="130">
        <f t="shared" si="5"/>
        <v>0</v>
      </c>
    </row>
    <row r="46" spans="1:8" s="290" customFormat="1" ht="27.75" customHeight="1">
      <c r="A46" s="473" t="s">
        <v>421</v>
      </c>
      <c r="B46" s="66">
        <v>3272</v>
      </c>
      <c r="C46" s="474">
        <f>'Розшифровка до Руху'!C38</f>
        <v>-74</v>
      </c>
      <c r="D46" s="474">
        <f t="shared" si="3"/>
        <v>-29200</v>
      </c>
      <c r="E46" s="474">
        <f>'Розшифровка до Руху'!D38</f>
        <v>-28968</v>
      </c>
      <c r="F46" s="474">
        <f>'Розшифровка до Руху'!E38</f>
        <v>-29200</v>
      </c>
      <c r="G46" s="397">
        <f t="shared" si="4"/>
        <v>-232</v>
      </c>
      <c r="H46" s="130">
        <f t="shared" si="5"/>
        <v>100.80088373377521</v>
      </c>
    </row>
    <row r="47" spans="1:8" s="290" customFormat="1" ht="41.1" customHeight="1">
      <c r="A47" s="473" t="s">
        <v>28</v>
      </c>
      <c r="B47" s="66">
        <v>3273</v>
      </c>
      <c r="C47" s="474">
        <f>'Розшифровка до Руху'!C49</f>
        <v>-488</v>
      </c>
      <c r="D47" s="474">
        <f t="shared" si="3"/>
        <v>-477</v>
      </c>
      <c r="E47" s="474">
        <f>'Розшифровка до Руху'!D49</f>
        <v>-468</v>
      </c>
      <c r="F47" s="474">
        <f>'Розшифровка до Руху'!E49</f>
        <v>-477</v>
      </c>
      <c r="G47" s="397">
        <f t="shared" si="4"/>
        <v>-9</v>
      </c>
      <c r="H47" s="130">
        <f t="shared" si="5"/>
        <v>101.92307692307692</v>
      </c>
    </row>
    <row r="48" spans="1:8" s="290" customFormat="1" ht="27.75" customHeight="1">
      <c r="A48" s="473" t="s">
        <v>380</v>
      </c>
      <c r="B48" s="66">
        <v>3274</v>
      </c>
      <c r="C48" s="474"/>
      <c r="D48" s="474">
        <f t="shared" si="3"/>
        <v>0</v>
      </c>
      <c r="E48" s="474">
        <f>'Розшифровка до Руху'!D53</f>
        <v>0</v>
      </c>
      <c r="F48" s="474">
        <f>'Розшифровка до Руху'!E53</f>
        <v>0</v>
      </c>
      <c r="G48" s="397">
        <f t="shared" si="4"/>
        <v>0</v>
      </c>
      <c r="H48" s="130">
        <f t="shared" si="5"/>
        <v>0</v>
      </c>
    </row>
    <row r="49" spans="1:8" s="290" customFormat="1" ht="42.75" customHeight="1">
      <c r="A49" s="473" t="s">
        <v>372</v>
      </c>
      <c r="B49" s="66">
        <v>3275</v>
      </c>
      <c r="C49" s="474">
        <f>'Розшифровка до Руху'!C56</f>
        <v>-213</v>
      </c>
      <c r="D49" s="474">
        <f t="shared" si="3"/>
        <v>-4467</v>
      </c>
      <c r="E49" s="474">
        <f>'Розшифровка до Руху'!D56</f>
        <v>-3324</v>
      </c>
      <c r="F49" s="474">
        <f>'Розшифровка до Руху'!E56</f>
        <v>-4467</v>
      </c>
      <c r="G49" s="397">
        <f t="shared" si="4"/>
        <v>-1143</v>
      </c>
      <c r="H49" s="130">
        <f t="shared" si="5"/>
        <v>134.38628158844764</v>
      </c>
    </row>
    <row r="50" spans="1:8" s="290" customFormat="1" ht="27.75" customHeight="1">
      <c r="A50" s="473" t="s">
        <v>373</v>
      </c>
      <c r="B50" s="66">
        <v>3276</v>
      </c>
      <c r="C50" s="474" t="s">
        <v>186</v>
      </c>
      <c r="D50" s="474">
        <f t="shared" si="3"/>
        <v>0</v>
      </c>
      <c r="E50" s="474">
        <f>'Розшифровка до Руху'!D64</f>
        <v>0</v>
      </c>
      <c r="F50" s="474">
        <f>'Розшифровка до Руху'!E64</f>
        <v>0</v>
      </c>
      <c r="G50" s="397">
        <f t="shared" si="4"/>
        <v>0</v>
      </c>
      <c r="H50" s="130">
        <f t="shared" si="5"/>
        <v>0</v>
      </c>
    </row>
    <row r="51" spans="1:8" s="290" customFormat="1" ht="27.75" customHeight="1">
      <c r="A51" s="473" t="s">
        <v>305</v>
      </c>
      <c r="B51" s="66">
        <v>3280</v>
      </c>
      <c r="C51" s="474" t="s">
        <v>186</v>
      </c>
      <c r="D51" s="474">
        <f t="shared" si="3"/>
        <v>0</v>
      </c>
      <c r="E51" s="474">
        <f>'Розшифровка до Руху'!D67</f>
        <v>0</v>
      </c>
      <c r="F51" s="474">
        <f>'Розшифровка до Руху'!E67</f>
        <v>0</v>
      </c>
      <c r="G51" s="397">
        <f t="shared" si="4"/>
        <v>0</v>
      </c>
      <c r="H51" s="130">
        <f t="shared" si="5"/>
        <v>0</v>
      </c>
    </row>
    <row r="52" spans="1:8" s="238" customFormat="1" ht="35.25" customHeight="1">
      <c r="A52" s="77" t="s">
        <v>104</v>
      </c>
      <c r="B52" s="78">
        <v>3295</v>
      </c>
      <c r="C52" s="475">
        <f>SUM(C36,C41)</f>
        <v>-775</v>
      </c>
      <c r="D52" s="475">
        <f t="shared" si="3"/>
        <v>-34144</v>
      </c>
      <c r="E52" s="475">
        <f t="shared" ref="E52:F52" si="12">SUM(E36,E41)</f>
        <v>-32760</v>
      </c>
      <c r="F52" s="475">
        <f t="shared" si="12"/>
        <v>-34144</v>
      </c>
      <c r="G52" s="408">
        <f t="shared" si="4"/>
        <v>-1384</v>
      </c>
      <c r="H52" s="126">
        <f t="shared" si="5"/>
        <v>104.22466422466424</v>
      </c>
    </row>
    <row r="53" spans="1:8" s="238" customFormat="1" ht="35.25" customHeight="1">
      <c r="A53" s="74" t="s">
        <v>235</v>
      </c>
      <c r="B53" s="78"/>
      <c r="C53" s="474"/>
      <c r="D53" s="475">
        <f t="shared" si="3"/>
        <v>0</v>
      </c>
      <c r="E53" s="474"/>
      <c r="F53" s="474"/>
      <c r="G53" s="408"/>
      <c r="H53" s="126"/>
    </row>
    <row r="54" spans="1:8" s="238" customFormat="1" ht="35.25" customHeight="1">
      <c r="A54" s="77" t="s">
        <v>211</v>
      </c>
      <c r="B54" s="78">
        <v>3300</v>
      </c>
      <c r="C54" s="475">
        <f>SUM(C55:C57)</f>
        <v>2717</v>
      </c>
      <c r="D54" s="475">
        <f t="shared" si="3"/>
        <v>30083</v>
      </c>
      <c r="E54" s="475">
        <f t="shared" ref="E54:F54" si="13">SUM(E55:E57)</f>
        <v>28968</v>
      </c>
      <c r="F54" s="475">
        <f t="shared" si="13"/>
        <v>30083</v>
      </c>
      <c r="G54" s="408">
        <f t="shared" si="4"/>
        <v>1115</v>
      </c>
      <c r="H54" s="126">
        <f t="shared" si="5"/>
        <v>103.84907484120409</v>
      </c>
    </row>
    <row r="55" spans="1:8" s="302" customFormat="1" ht="27.75" customHeight="1">
      <c r="A55" s="473" t="s">
        <v>228</v>
      </c>
      <c r="B55" s="66">
        <v>3310</v>
      </c>
      <c r="C55" s="474">
        <f>'VII Статутн. капіт'!C9</f>
        <v>0</v>
      </c>
      <c r="D55" s="488">
        <f t="shared" si="3"/>
        <v>23676</v>
      </c>
      <c r="E55" s="474">
        <v>23676</v>
      </c>
      <c r="F55" s="474">
        <f>'VII Статутн. капіт'!F9</f>
        <v>23676</v>
      </c>
      <c r="G55" s="397">
        <f t="shared" si="4"/>
        <v>0</v>
      </c>
      <c r="H55" s="130">
        <f t="shared" si="5"/>
        <v>100</v>
      </c>
    </row>
    <row r="56" spans="1:8" s="302" customFormat="1" ht="27.75" customHeight="1">
      <c r="A56" s="473" t="s">
        <v>374</v>
      </c>
      <c r="B56" s="66">
        <v>3320</v>
      </c>
      <c r="C56" s="474">
        <v>2717</v>
      </c>
      <c r="D56" s="474">
        <f t="shared" si="3"/>
        <v>6407</v>
      </c>
      <c r="E56" s="474">
        <v>5292</v>
      </c>
      <c r="F56" s="474">
        <v>6407</v>
      </c>
      <c r="G56" s="397">
        <f t="shared" si="4"/>
        <v>1115</v>
      </c>
      <c r="H56" s="130">
        <f t="shared" si="5"/>
        <v>121.06953892668177</v>
      </c>
    </row>
    <row r="57" spans="1:8" s="302" customFormat="1" ht="27.75" customHeight="1">
      <c r="A57" s="473" t="s">
        <v>378</v>
      </c>
      <c r="B57" s="66">
        <v>3330</v>
      </c>
      <c r="C57" s="474">
        <f>'Розшифровка до Руху'!C72</f>
        <v>0</v>
      </c>
      <c r="D57" s="475">
        <f t="shared" si="3"/>
        <v>0</v>
      </c>
      <c r="E57" s="474">
        <f>'Розшифровка до Руху'!D72</f>
        <v>0</v>
      </c>
      <c r="F57" s="474">
        <f>'Розшифровка до Руху'!E72</f>
        <v>0</v>
      </c>
      <c r="G57" s="397">
        <f t="shared" si="4"/>
        <v>0</v>
      </c>
      <c r="H57" s="130">
        <f t="shared" si="5"/>
        <v>0</v>
      </c>
    </row>
    <row r="58" spans="1:8" s="238" customFormat="1" ht="36" customHeight="1">
      <c r="A58" s="77" t="s">
        <v>219</v>
      </c>
      <c r="B58" s="78">
        <v>3345</v>
      </c>
      <c r="C58" s="475">
        <f>SUM(C59:C63)</f>
        <v>-6520</v>
      </c>
      <c r="D58" s="475">
        <f t="shared" si="3"/>
        <v>-8361</v>
      </c>
      <c r="E58" s="475">
        <f>SUM(E59:E63)</f>
        <v>-6219</v>
      </c>
      <c r="F58" s="475">
        <f>SUM(F59:F63)</f>
        <v>-8361</v>
      </c>
      <c r="G58" s="408">
        <f t="shared" si="4"/>
        <v>-2142</v>
      </c>
      <c r="H58" s="126">
        <f t="shared" si="5"/>
        <v>134.44283646888567</v>
      </c>
    </row>
    <row r="59" spans="1:8" s="302" customFormat="1" ht="27.75" customHeight="1">
      <c r="A59" s="473" t="s">
        <v>229</v>
      </c>
      <c r="B59" s="66">
        <v>3350</v>
      </c>
      <c r="C59" s="474" t="s">
        <v>186</v>
      </c>
      <c r="D59" s="474" t="str">
        <f t="shared" si="3"/>
        <v>(    )</v>
      </c>
      <c r="E59" s="474" t="s">
        <v>186</v>
      </c>
      <c r="F59" s="474" t="s">
        <v>186</v>
      </c>
      <c r="G59" s="397">
        <f t="shared" si="4"/>
        <v>0</v>
      </c>
      <c r="H59" s="130">
        <f t="shared" si="5"/>
        <v>0</v>
      </c>
    </row>
    <row r="60" spans="1:8" s="302" customFormat="1" ht="27.75" customHeight="1">
      <c r="A60" s="473" t="s">
        <v>375</v>
      </c>
      <c r="B60" s="66">
        <v>3360</v>
      </c>
      <c r="C60" s="474">
        <v>-5612</v>
      </c>
      <c r="D60" s="474">
        <f t="shared" si="3"/>
        <v>-6155</v>
      </c>
      <c r="E60" s="474">
        <v>-5060</v>
      </c>
      <c r="F60" s="474">
        <v>-6155</v>
      </c>
      <c r="G60" s="397">
        <f t="shared" si="4"/>
        <v>-1095</v>
      </c>
      <c r="H60" s="130">
        <f t="shared" si="5"/>
        <v>121.64031620553359</v>
      </c>
    </row>
    <row r="61" spans="1:8" s="302" customFormat="1" ht="27.75" customHeight="1">
      <c r="A61" s="473" t="s">
        <v>376</v>
      </c>
      <c r="B61" s="66">
        <v>3370</v>
      </c>
      <c r="C61" s="474">
        <v>-299</v>
      </c>
      <c r="D61" s="474">
        <f t="shared" si="3"/>
        <v>-1596</v>
      </c>
      <c r="E61" s="474">
        <v>-663</v>
      </c>
      <c r="F61" s="474">
        <v>-1596</v>
      </c>
      <c r="G61" s="397">
        <f t="shared" si="4"/>
        <v>-933</v>
      </c>
      <c r="H61" s="130">
        <f t="shared" si="5"/>
        <v>240.72398190045249</v>
      </c>
    </row>
    <row r="62" spans="1:8" s="302" customFormat="1" ht="48" customHeight="1">
      <c r="A62" s="473" t="s">
        <v>377</v>
      </c>
      <c r="B62" s="66">
        <v>3380</v>
      </c>
      <c r="C62" s="474">
        <v>-609</v>
      </c>
      <c r="D62" s="474">
        <f t="shared" si="3"/>
        <v>-610</v>
      </c>
      <c r="E62" s="474">
        <v>-496</v>
      </c>
      <c r="F62" s="474">
        <v>-610</v>
      </c>
      <c r="G62" s="397">
        <f t="shared" si="4"/>
        <v>-114</v>
      </c>
      <c r="H62" s="130">
        <f t="shared" si="5"/>
        <v>122.98387096774192</v>
      </c>
    </row>
    <row r="63" spans="1:8" s="302" customFormat="1" ht="31.5" customHeight="1">
      <c r="A63" s="473" t="s">
        <v>442</v>
      </c>
      <c r="B63" s="66">
        <v>3390</v>
      </c>
      <c r="C63" s="474" t="s">
        <v>186</v>
      </c>
      <c r="D63" s="475">
        <f t="shared" si="3"/>
        <v>0</v>
      </c>
      <c r="E63" s="474">
        <f>'Розшифровка до Руху'!D76</f>
        <v>0</v>
      </c>
      <c r="F63" s="474">
        <f>'Розшифровка до Руху'!E76</f>
        <v>0</v>
      </c>
      <c r="G63" s="397">
        <f t="shared" si="4"/>
        <v>0</v>
      </c>
      <c r="H63" s="130">
        <f t="shared" si="5"/>
        <v>0</v>
      </c>
    </row>
    <row r="64" spans="1:8" s="238" customFormat="1" ht="33.75" customHeight="1">
      <c r="A64" s="77" t="s">
        <v>105</v>
      </c>
      <c r="B64" s="78">
        <v>3395</v>
      </c>
      <c r="C64" s="475">
        <f>SUM(C54,C58)</f>
        <v>-3803</v>
      </c>
      <c r="D64" s="475">
        <f t="shared" si="3"/>
        <v>21722</v>
      </c>
      <c r="E64" s="475">
        <f t="shared" ref="E64:F64" si="14">SUM(E54,E58)</f>
        <v>22749</v>
      </c>
      <c r="F64" s="475">
        <f t="shared" si="14"/>
        <v>21722</v>
      </c>
      <c r="G64" s="408">
        <f t="shared" si="4"/>
        <v>-1027</v>
      </c>
      <c r="H64" s="126">
        <f t="shared" si="5"/>
        <v>95.485515846850404</v>
      </c>
    </row>
    <row r="65" spans="1:8" s="238" customFormat="1" ht="33.75" customHeight="1">
      <c r="A65" s="77" t="s">
        <v>29</v>
      </c>
      <c r="B65" s="78">
        <v>3400</v>
      </c>
      <c r="C65" s="475">
        <f>SUM(C34,C52,C64)</f>
        <v>-524</v>
      </c>
      <c r="D65" s="475">
        <f t="shared" si="3"/>
        <v>5949</v>
      </c>
      <c r="E65" s="475">
        <f t="shared" ref="E65:F65" si="15">SUM(E34,E52,E64)</f>
        <v>108</v>
      </c>
      <c r="F65" s="475">
        <f t="shared" si="15"/>
        <v>5949</v>
      </c>
      <c r="G65" s="408">
        <f t="shared" si="4"/>
        <v>5841</v>
      </c>
      <c r="H65" s="126">
        <f t="shared" si="5"/>
        <v>5508.3333333333339</v>
      </c>
    </row>
    <row r="66" spans="1:8" s="290" customFormat="1" ht="27.75" customHeight="1">
      <c r="A66" s="473" t="s">
        <v>236</v>
      </c>
      <c r="B66" s="66">
        <v>3405</v>
      </c>
      <c r="C66" s="474">
        <v>640</v>
      </c>
      <c r="D66" s="474">
        <f t="shared" si="3"/>
        <v>116</v>
      </c>
      <c r="E66" s="474">
        <v>515</v>
      </c>
      <c r="F66" s="474">
        <f>C68</f>
        <v>116</v>
      </c>
      <c r="G66" s="397">
        <f t="shared" si="4"/>
        <v>-399</v>
      </c>
      <c r="H66" s="130">
        <f t="shared" si="5"/>
        <v>22.524271844660191</v>
      </c>
    </row>
    <row r="67" spans="1:8" s="290" customFormat="1" ht="27.75" customHeight="1">
      <c r="A67" s="473" t="s">
        <v>107</v>
      </c>
      <c r="B67" s="66">
        <v>3410</v>
      </c>
      <c r="C67" s="474"/>
      <c r="D67" s="474">
        <f t="shared" si="3"/>
        <v>0</v>
      </c>
      <c r="E67" s="474"/>
      <c r="F67" s="493"/>
      <c r="G67" s="397">
        <f t="shared" ref="G67" si="16">IF(F67="(    )",0,F67)-IF(E67="(    )",0,E67)</f>
        <v>0</v>
      </c>
      <c r="H67" s="130">
        <f t="shared" ref="H67" si="17">IF(IF(E67="(    )",0,E67)=0,0,IF(F67="(    )",0,F67)/IF(E67="(    )",0,E67))*100</f>
        <v>0</v>
      </c>
    </row>
    <row r="68" spans="1:8" s="290" customFormat="1" ht="31.5" customHeight="1">
      <c r="A68" s="473" t="s">
        <v>237</v>
      </c>
      <c r="B68" s="66">
        <v>3415</v>
      </c>
      <c r="C68" s="474">
        <f>SUM(C65:C67)</f>
        <v>116</v>
      </c>
      <c r="D68" s="474">
        <f t="shared" si="3"/>
        <v>6065</v>
      </c>
      <c r="E68" s="474">
        <f t="shared" ref="E68:F68" si="18">SUM(E65:E67)</f>
        <v>623</v>
      </c>
      <c r="F68" s="474">
        <f t="shared" si="18"/>
        <v>6065</v>
      </c>
      <c r="G68" s="494">
        <f t="shared" si="4"/>
        <v>5442</v>
      </c>
      <c r="H68" s="130">
        <f t="shared" si="5"/>
        <v>973.51524879614772</v>
      </c>
    </row>
    <row r="69" spans="1:8" s="239" customFormat="1" ht="40.5" customHeight="1">
      <c r="A69" s="80"/>
      <c r="B69" s="81"/>
      <c r="C69" s="81"/>
      <c r="D69" s="81"/>
      <c r="E69" s="81"/>
      <c r="F69" s="81"/>
      <c r="G69" s="81"/>
      <c r="H69" s="81"/>
    </row>
    <row r="70" spans="1:8" s="218" customFormat="1" ht="21.75" customHeight="1">
      <c r="A70" s="216" t="s">
        <v>440</v>
      </c>
      <c r="B70" s="217"/>
      <c r="C70" s="595" t="s">
        <v>137</v>
      </c>
      <c r="D70" s="595"/>
      <c r="E70" s="495"/>
      <c r="F70" s="461" t="s">
        <v>559</v>
      </c>
      <c r="G70" s="240"/>
    </row>
    <row r="71" spans="1:8" s="210" customFormat="1">
      <c r="A71" s="458" t="s">
        <v>360</v>
      </c>
      <c r="B71" s="208"/>
      <c r="C71" s="550" t="s">
        <v>66</v>
      </c>
      <c r="D71" s="550"/>
      <c r="E71" s="208"/>
      <c r="F71" s="457" t="s">
        <v>173</v>
      </c>
      <c r="G71" s="457"/>
      <c r="H71" s="457"/>
    </row>
  </sheetData>
  <sheetProtection algorithmName="SHA-512" hashValue="hgNB/pb/pmMmN2Xxak8B9COzX1YSXORHzQCnBh3tQvxhCbKQhbPBw6HH707XrwTJKR7tlgdwG0rfnsZs4ThrRg==" saltValue="Cc/27mb0YIDp6iB1SXxW6g==" spinCount="100000" sheet="1" objects="1" scenarios="1" selectLockedCells="1" selectUnlockedCells="1"/>
  <mergeCells count="7">
    <mergeCell ref="C71:D71"/>
    <mergeCell ref="A2:H2"/>
    <mergeCell ref="A4:A5"/>
    <mergeCell ref="B4:B5"/>
    <mergeCell ref="C4:D4"/>
    <mergeCell ref="E4:H4"/>
    <mergeCell ref="C70:D70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61" fitToWidth="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4"/>
  <sheetViews>
    <sheetView view="pageBreakPreview" topLeftCell="A22" zoomScale="87" zoomScaleNormal="70" zoomScaleSheetLayoutView="87" workbookViewId="0">
      <selection activeCell="E51" sqref="E51"/>
    </sheetView>
  </sheetViews>
  <sheetFormatPr defaultColWidth="9.109375" defaultRowHeight="18"/>
  <cols>
    <col min="1" max="1" width="63.33203125" style="185" customWidth="1"/>
    <col min="2" max="2" width="12" style="291" customWidth="1"/>
    <col min="3" max="3" width="15.33203125" style="291" customWidth="1"/>
    <col min="4" max="4" width="16.109375" style="441" customWidth="1"/>
    <col min="5" max="5" width="16.6640625" style="291" customWidth="1"/>
    <col min="6" max="7" width="14" style="291" customWidth="1"/>
    <col min="8" max="16384" width="9.109375" style="185"/>
  </cols>
  <sheetData>
    <row r="1" spans="1:7">
      <c r="B1" s="468"/>
      <c r="C1" s="468"/>
      <c r="D1" s="468"/>
      <c r="E1" s="468"/>
      <c r="F1" s="468"/>
      <c r="G1" s="468"/>
    </row>
    <row r="2" spans="1:7">
      <c r="A2" s="564" t="s">
        <v>416</v>
      </c>
      <c r="B2" s="564"/>
      <c r="C2" s="564"/>
      <c r="D2" s="564"/>
      <c r="E2" s="564"/>
      <c r="F2" s="564"/>
      <c r="G2" s="564"/>
    </row>
    <row r="3" spans="1:7">
      <c r="A3" s="463"/>
      <c r="B3" s="166"/>
      <c r="C3" s="166"/>
      <c r="D3" s="463"/>
      <c r="E3" s="463"/>
      <c r="F3" s="463"/>
      <c r="G3" s="243" t="s">
        <v>447</v>
      </c>
    </row>
    <row r="4" spans="1:7" ht="61.5" customHeight="1">
      <c r="A4" s="167" t="s">
        <v>154</v>
      </c>
      <c r="B4" s="168" t="s">
        <v>18</v>
      </c>
      <c r="C4" s="168" t="s">
        <v>607</v>
      </c>
      <c r="D4" s="168" t="s">
        <v>606</v>
      </c>
      <c r="E4" s="168" t="s">
        <v>608</v>
      </c>
      <c r="F4" s="168" t="s">
        <v>430</v>
      </c>
      <c r="G4" s="169" t="s">
        <v>445</v>
      </c>
    </row>
    <row r="5" spans="1:7" ht="20.25" customHeight="1">
      <c r="A5" s="57">
        <v>1</v>
      </c>
      <c r="B5" s="472">
        <v>2</v>
      </c>
      <c r="C5" s="472">
        <v>3</v>
      </c>
      <c r="D5" s="472">
        <v>4</v>
      </c>
      <c r="E5" s="472">
        <v>5</v>
      </c>
      <c r="F5" s="472">
        <v>6</v>
      </c>
      <c r="G5" s="472">
        <v>7</v>
      </c>
    </row>
    <row r="6" spans="1:7" ht="31.5" customHeight="1">
      <c r="A6" s="155" t="s">
        <v>233</v>
      </c>
      <c r="B6" s="472"/>
      <c r="C6" s="351"/>
      <c r="D6" s="351"/>
      <c r="E6" s="351"/>
      <c r="F6" s="351"/>
      <c r="G6" s="114"/>
    </row>
    <row r="7" spans="1:7" ht="31.5" customHeight="1">
      <c r="A7" s="151" t="s">
        <v>395</v>
      </c>
      <c r="B7" s="170"/>
      <c r="C7" s="414"/>
      <c r="D7" s="414"/>
      <c r="E7" s="414"/>
      <c r="F7" s="399"/>
      <c r="G7" s="304"/>
    </row>
    <row r="8" spans="1:7" s="35" customFormat="1" ht="17.399999999999999" hidden="1">
      <c r="A8" s="144" t="s">
        <v>451</v>
      </c>
      <c r="B8" s="171">
        <v>3030</v>
      </c>
      <c r="C8" s="399">
        <f>SUM(C9:C10)</f>
        <v>0</v>
      </c>
      <c r="D8" s="399">
        <f t="shared" ref="D8:E8" si="0">SUM(D9:D10)</f>
        <v>0</v>
      </c>
      <c r="E8" s="399">
        <f t="shared" si="0"/>
        <v>0</v>
      </c>
      <c r="F8" s="399">
        <f t="shared" ref="F8" si="1">E8-D8</f>
        <v>0</v>
      </c>
      <c r="G8" s="138">
        <f t="shared" ref="G8" si="2">IF(D8=0,0,E8/D8*100)</f>
        <v>0</v>
      </c>
    </row>
    <row r="9" spans="1:7" hidden="1">
      <c r="A9" s="147"/>
      <c r="B9" s="168"/>
      <c r="C9" s="342"/>
      <c r="D9" s="342"/>
      <c r="E9" s="342"/>
      <c r="F9" s="342">
        <f t="shared" ref="F9:F34" si="3">E9-D9</f>
        <v>0</v>
      </c>
      <c r="G9" s="152">
        <f t="shared" ref="G9:G34" si="4">IF(D9=0,0,E9/D9*100)</f>
        <v>0</v>
      </c>
    </row>
    <row r="10" spans="1:7" hidden="1">
      <c r="A10" s="147"/>
      <c r="B10" s="168"/>
      <c r="C10" s="342"/>
      <c r="D10" s="342"/>
      <c r="E10" s="342"/>
      <c r="F10" s="342">
        <f t="shared" si="3"/>
        <v>0</v>
      </c>
      <c r="G10" s="152">
        <f t="shared" si="4"/>
        <v>0</v>
      </c>
    </row>
    <row r="11" spans="1:7" s="35" customFormat="1" ht="17.399999999999999">
      <c r="A11" s="144" t="s">
        <v>396</v>
      </c>
      <c r="B11" s="171">
        <v>3080</v>
      </c>
      <c r="C11" s="418">
        <f>SUM(C12:C17)</f>
        <v>678</v>
      </c>
      <c r="D11" s="399">
        <f t="shared" ref="D11" si="5">SUM(D16:D17)</f>
        <v>0</v>
      </c>
      <c r="E11" s="399">
        <f>SUM(E12:E17)</f>
        <v>643</v>
      </c>
      <c r="F11" s="399">
        <f t="shared" si="3"/>
        <v>643</v>
      </c>
      <c r="G11" s="304">
        <f t="shared" si="4"/>
        <v>0</v>
      </c>
    </row>
    <row r="12" spans="1:7" s="35" customFormat="1" ht="17.399999999999999">
      <c r="A12" s="147" t="s">
        <v>506</v>
      </c>
      <c r="B12" s="171"/>
      <c r="C12" s="350">
        <v>678</v>
      </c>
      <c r="D12" s="399"/>
      <c r="E12" s="342">
        <v>613</v>
      </c>
      <c r="F12" s="342">
        <f t="shared" ref="F12:F15" si="6">E12-D12</f>
        <v>613</v>
      </c>
      <c r="G12" s="152">
        <f t="shared" ref="G12:G15" si="7">IF(D12=0,0,E12/D12*100)</f>
        <v>0</v>
      </c>
    </row>
    <row r="13" spans="1:7" s="35" customFormat="1" ht="17.399999999999999">
      <c r="A13" s="147" t="s">
        <v>626</v>
      </c>
      <c r="B13" s="171"/>
      <c r="C13" s="350"/>
      <c r="D13" s="399"/>
      <c r="E13" s="342">
        <v>30</v>
      </c>
      <c r="F13" s="342">
        <f t="shared" si="6"/>
        <v>30</v>
      </c>
      <c r="G13" s="152">
        <f t="shared" si="7"/>
        <v>0</v>
      </c>
    </row>
    <row r="14" spans="1:7" s="35" customFormat="1" ht="17.399999999999999" hidden="1">
      <c r="A14" s="154" t="s">
        <v>496</v>
      </c>
      <c r="B14" s="171"/>
      <c r="C14" s="350"/>
      <c r="D14" s="399"/>
      <c r="E14" s="399"/>
      <c r="F14" s="342">
        <f t="shared" si="6"/>
        <v>0</v>
      </c>
      <c r="G14" s="152">
        <f t="shared" si="7"/>
        <v>0</v>
      </c>
    </row>
    <row r="15" spans="1:7" s="35" customFormat="1" ht="17.399999999999999" hidden="1">
      <c r="A15" s="154" t="s">
        <v>507</v>
      </c>
      <c r="B15" s="171"/>
      <c r="C15" s="350"/>
      <c r="D15" s="399"/>
      <c r="E15" s="399"/>
      <c r="F15" s="342">
        <f t="shared" si="6"/>
        <v>0</v>
      </c>
      <c r="G15" s="152">
        <f t="shared" si="7"/>
        <v>0</v>
      </c>
    </row>
    <row r="16" spans="1:7" hidden="1">
      <c r="A16" s="154" t="s">
        <v>498</v>
      </c>
      <c r="B16" s="168"/>
      <c r="C16" s="350"/>
      <c r="D16" s="342"/>
      <c r="E16" s="342"/>
      <c r="F16" s="342">
        <f t="shared" si="3"/>
        <v>0</v>
      </c>
      <c r="G16" s="152">
        <f t="shared" si="4"/>
        <v>0</v>
      </c>
    </row>
    <row r="17" spans="1:7" hidden="1">
      <c r="A17" s="147"/>
      <c r="B17" s="168"/>
      <c r="C17" s="342"/>
      <c r="D17" s="342"/>
      <c r="E17" s="342"/>
      <c r="F17" s="342">
        <f t="shared" si="3"/>
        <v>0</v>
      </c>
      <c r="G17" s="152">
        <f t="shared" si="4"/>
        <v>0</v>
      </c>
    </row>
    <row r="18" spans="1:7" s="35" customFormat="1" ht="30.75" customHeight="1">
      <c r="A18" s="151" t="s">
        <v>217</v>
      </c>
      <c r="B18" s="172"/>
      <c r="C18" s="415"/>
      <c r="D18" s="414"/>
      <c r="E18" s="414"/>
      <c r="F18" s="342"/>
      <c r="G18" s="152"/>
    </row>
    <row r="19" spans="1:7" s="35" customFormat="1" ht="17.399999999999999" hidden="1">
      <c r="A19" s="144" t="s">
        <v>397</v>
      </c>
      <c r="B19" s="171">
        <v>3140</v>
      </c>
      <c r="C19" s="399">
        <f>SUM(C20:C21)</f>
        <v>0</v>
      </c>
      <c r="D19" s="399">
        <f t="shared" ref="D19:E19" si="8">SUM(D20:D21)</f>
        <v>0</v>
      </c>
      <c r="E19" s="399">
        <f t="shared" si="8"/>
        <v>0</v>
      </c>
      <c r="F19" s="399">
        <f t="shared" si="3"/>
        <v>0</v>
      </c>
      <c r="G19" s="138">
        <f t="shared" si="4"/>
        <v>0</v>
      </c>
    </row>
    <row r="20" spans="1:7" hidden="1">
      <c r="A20" s="154" t="s">
        <v>508</v>
      </c>
      <c r="B20" s="168"/>
      <c r="C20" s="342" t="s">
        <v>186</v>
      </c>
      <c r="D20" s="342" t="s">
        <v>186</v>
      </c>
      <c r="E20" s="342" t="s">
        <v>186</v>
      </c>
      <c r="F20" s="342">
        <f>IF(E20="(    )",0,E20)-IF(D20="(    )",0,D20)</f>
        <v>0</v>
      </c>
      <c r="G20" s="158">
        <f t="shared" ref="G20" si="9">IF(IF(D20="(    )",0,D20)=0,0,IF(E20="(    )",0,E20)/IF(D20="(    )",0,D20))*100</f>
        <v>0</v>
      </c>
    </row>
    <row r="21" spans="1:7" hidden="1">
      <c r="A21" s="147"/>
      <c r="B21" s="168"/>
      <c r="C21" s="342" t="s">
        <v>186</v>
      </c>
      <c r="D21" s="342" t="s">
        <v>186</v>
      </c>
      <c r="E21" s="342" t="s">
        <v>186</v>
      </c>
      <c r="F21" s="342">
        <f>IF(E21="(    )",0,E21)-IF(D21="(    )",0,D21)</f>
        <v>0</v>
      </c>
      <c r="G21" s="158">
        <f t="shared" ref="G21" si="10">IF(IF(D21="(    )",0,D21)=0,0,IF(E21="(    )",0,E21)/IF(D21="(    )",0,D21))*100</f>
        <v>0</v>
      </c>
    </row>
    <row r="22" spans="1:7" s="35" customFormat="1" ht="17.399999999999999">
      <c r="A22" s="144" t="s">
        <v>206</v>
      </c>
      <c r="B22" s="171">
        <v>3160</v>
      </c>
      <c r="C22" s="399">
        <f>SUM(C23:C27)</f>
        <v>-418</v>
      </c>
      <c r="D22" s="399">
        <f t="shared" ref="D22:F22" si="11">SUM(D23:D27)</f>
        <v>0</v>
      </c>
      <c r="E22" s="399">
        <f t="shared" si="11"/>
        <v>-379</v>
      </c>
      <c r="F22" s="399">
        <f t="shared" si="11"/>
        <v>-379</v>
      </c>
      <c r="G22" s="138">
        <f>IF(D22=0,0,E22/D22*100)</f>
        <v>0</v>
      </c>
    </row>
    <row r="23" spans="1:7" s="35" customFormat="1" ht="17.399999999999999">
      <c r="A23" s="147" t="s">
        <v>630</v>
      </c>
      <c r="B23" s="168"/>
      <c r="C23" s="342"/>
      <c r="D23" s="342"/>
      <c r="E23" s="342">
        <v>-3</v>
      </c>
      <c r="F23" s="342">
        <f t="shared" ref="F23:F25" si="12">IF(E23="(    )",0,E23)-IF(D23="(    )",0,D23)</f>
        <v>-3</v>
      </c>
      <c r="G23" s="141"/>
    </row>
    <row r="24" spans="1:7" s="35" customFormat="1" ht="17.399999999999999">
      <c r="A24" s="154" t="s">
        <v>663</v>
      </c>
      <c r="B24" s="171"/>
      <c r="C24" s="342">
        <v>-44</v>
      </c>
      <c r="D24" s="399"/>
      <c r="E24" s="342">
        <v>-35</v>
      </c>
      <c r="F24" s="342">
        <f t="shared" si="12"/>
        <v>-35</v>
      </c>
      <c r="G24" s="138">
        <f t="shared" ref="G24:G25" si="13">IF(D24=0,0,E24/D24*100)</f>
        <v>0</v>
      </c>
    </row>
    <row r="25" spans="1:7" s="35" customFormat="1" ht="17.399999999999999">
      <c r="A25" s="154" t="s">
        <v>508</v>
      </c>
      <c r="B25" s="171"/>
      <c r="C25" s="342">
        <v>-150</v>
      </c>
      <c r="D25" s="399"/>
      <c r="E25" s="342">
        <v>-19</v>
      </c>
      <c r="F25" s="342">
        <f t="shared" si="12"/>
        <v>-19</v>
      </c>
      <c r="G25" s="138">
        <f t="shared" si="13"/>
        <v>0</v>
      </c>
    </row>
    <row r="26" spans="1:7">
      <c r="A26" s="154" t="s">
        <v>569</v>
      </c>
      <c r="B26" s="168"/>
      <c r="C26" s="342">
        <v>-194</v>
      </c>
      <c r="D26" s="342"/>
      <c r="E26" s="342">
        <v>-322</v>
      </c>
      <c r="F26" s="342">
        <f>IF(E26="(    )",0,E26)-IF(D26="(    )",0,D26)</f>
        <v>-322</v>
      </c>
      <c r="G26" s="158">
        <f t="shared" ref="G26:G27" si="14">IF(IF(D26="(    )",0,D26)=0,0,IF(E26="(    )",0,E26)/IF(D26="(    )",0,D26))*100</f>
        <v>0</v>
      </c>
    </row>
    <row r="27" spans="1:7">
      <c r="A27" s="341" t="s">
        <v>567</v>
      </c>
      <c r="B27" s="168"/>
      <c r="C27" s="342">
        <v>-30</v>
      </c>
      <c r="D27" s="342"/>
      <c r="E27" s="342"/>
      <c r="F27" s="342">
        <f>IF(E27="(    )",0,E27)-IF(D27="(    )",0,D27)</f>
        <v>0</v>
      </c>
      <c r="G27" s="158">
        <f t="shared" si="14"/>
        <v>0</v>
      </c>
    </row>
    <row r="28" spans="1:7" ht="31.5" customHeight="1">
      <c r="A28" s="155" t="s">
        <v>234</v>
      </c>
      <c r="B28" s="472"/>
      <c r="C28" s="351"/>
      <c r="D28" s="351"/>
      <c r="E28" s="351"/>
      <c r="F28" s="351"/>
      <c r="G28" s="114"/>
    </row>
    <row r="29" spans="1:7" ht="31.5" hidden="1" customHeight="1">
      <c r="A29" s="151" t="s">
        <v>210</v>
      </c>
      <c r="B29" s="170"/>
      <c r="C29" s="414"/>
      <c r="D29" s="414"/>
      <c r="E29" s="414"/>
      <c r="F29" s="399"/>
      <c r="G29" s="304"/>
    </row>
    <row r="30" spans="1:7" s="35" customFormat="1" ht="17.399999999999999" hidden="1">
      <c r="A30" s="144" t="s">
        <v>396</v>
      </c>
      <c r="B30" s="171">
        <v>3240</v>
      </c>
      <c r="C30" s="399">
        <f>SUM(C31:C32)</f>
        <v>0</v>
      </c>
      <c r="D30" s="399">
        <f t="shared" ref="D30:E30" si="15">SUM(D31:D32)</f>
        <v>0</v>
      </c>
      <c r="E30" s="399">
        <f t="shared" si="15"/>
        <v>0</v>
      </c>
      <c r="F30" s="399">
        <f t="shared" ref="F30:F32" si="16">E30-D30</f>
        <v>0</v>
      </c>
      <c r="G30" s="304">
        <f t="shared" ref="G30:G32" si="17">IF(D30=0,0,E30/D30*100)</f>
        <v>0</v>
      </c>
    </row>
    <row r="31" spans="1:7" hidden="1">
      <c r="A31" s="147"/>
      <c r="B31" s="168"/>
      <c r="C31" s="342"/>
      <c r="D31" s="342"/>
      <c r="E31" s="342"/>
      <c r="F31" s="342">
        <f t="shared" si="16"/>
        <v>0</v>
      </c>
      <c r="G31" s="152">
        <f t="shared" si="17"/>
        <v>0</v>
      </c>
    </row>
    <row r="32" spans="1:7" hidden="1">
      <c r="A32" s="147"/>
      <c r="B32" s="168"/>
      <c r="C32" s="342"/>
      <c r="D32" s="342"/>
      <c r="E32" s="342"/>
      <c r="F32" s="342">
        <f t="shared" si="16"/>
        <v>0</v>
      </c>
      <c r="G32" s="152">
        <f t="shared" si="17"/>
        <v>0</v>
      </c>
    </row>
    <row r="33" spans="1:7" ht="31.5" customHeight="1">
      <c r="A33" s="151" t="s">
        <v>218</v>
      </c>
      <c r="B33" s="170"/>
      <c r="C33" s="414"/>
      <c r="D33" s="414"/>
      <c r="E33" s="414"/>
      <c r="F33" s="399"/>
      <c r="G33" s="304"/>
    </row>
    <row r="34" spans="1:7" s="35" customFormat="1" ht="31.2">
      <c r="A34" s="177" t="s">
        <v>371</v>
      </c>
      <c r="B34" s="171">
        <v>3270</v>
      </c>
      <c r="C34" s="399">
        <f>SUM(C35,C38,C49,C53,C56,C64)</f>
        <v>-775</v>
      </c>
      <c r="D34" s="399">
        <f t="shared" ref="D34:E34" si="18">SUM(D35,D38,D49,D53,D56,D64)</f>
        <v>-32760</v>
      </c>
      <c r="E34" s="399">
        <f t="shared" si="18"/>
        <v>-34144</v>
      </c>
      <c r="F34" s="399">
        <f t="shared" si="3"/>
        <v>-1384</v>
      </c>
      <c r="G34" s="304">
        <f t="shared" si="4"/>
        <v>104.22466422466424</v>
      </c>
    </row>
    <row r="35" spans="1:7" s="35" customFormat="1" ht="17.399999999999999" hidden="1">
      <c r="A35" s="177" t="s">
        <v>398</v>
      </c>
      <c r="B35" s="171">
        <v>3271</v>
      </c>
      <c r="C35" s="399">
        <f>SUM(C36:C37)</f>
        <v>0</v>
      </c>
      <c r="D35" s="399">
        <f t="shared" ref="D35:E35" si="19">SUM(D36:D37)</f>
        <v>0</v>
      </c>
      <c r="E35" s="399">
        <f t="shared" si="19"/>
        <v>0</v>
      </c>
      <c r="F35" s="399">
        <f t="shared" ref="F35" si="20">E35-D35</f>
        <v>0</v>
      </c>
      <c r="G35" s="304">
        <f t="shared" ref="G35" si="21">IF(D35=0,0,E35/D35*100)</f>
        <v>0</v>
      </c>
    </row>
    <row r="36" spans="1:7" hidden="1">
      <c r="A36" s="147"/>
      <c r="B36" s="168"/>
      <c r="C36" s="342" t="s">
        <v>186</v>
      </c>
      <c r="D36" s="342" t="s">
        <v>186</v>
      </c>
      <c r="E36" s="342" t="s">
        <v>186</v>
      </c>
      <c r="F36" s="342">
        <f>IF(E36="(    )",0,E36)-IF(D36="(    )",0,D36)</f>
        <v>0</v>
      </c>
      <c r="G36" s="158">
        <f t="shared" ref="G36:G37" si="22">IF(IF(D36="(    )",0,D36)=0,0,IF(E36="(    )",0,E36)/IF(D36="(    )",0,D36))*100</f>
        <v>0</v>
      </c>
    </row>
    <row r="37" spans="1:7" hidden="1">
      <c r="A37" s="147"/>
      <c r="B37" s="168"/>
      <c r="C37" s="342" t="s">
        <v>186</v>
      </c>
      <c r="D37" s="342" t="s">
        <v>186</v>
      </c>
      <c r="E37" s="342" t="s">
        <v>186</v>
      </c>
      <c r="F37" s="342">
        <f>IF(E37="(    )",0,E37)-IF(D37="(    )",0,D37)</f>
        <v>0</v>
      </c>
      <c r="G37" s="158">
        <f t="shared" si="22"/>
        <v>0</v>
      </c>
    </row>
    <row r="38" spans="1:7" s="35" customFormat="1" ht="31.2">
      <c r="A38" s="177" t="s">
        <v>433</v>
      </c>
      <c r="B38" s="171">
        <v>3272</v>
      </c>
      <c r="C38" s="399">
        <f>SUM(C39:C48)</f>
        <v>-74</v>
      </c>
      <c r="D38" s="399">
        <f t="shared" ref="D38:E38" si="23">SUM(D39:D48)</f>
        <v>-28968</v>
      </c>
      <c r="E38" s="399">
        <f t="shared" si="23"/>
        <v>-29200</v>
      </c>
      <c r="F38" s="399">
        <f t="shared" ref="F38" si="24">E38-D38</f>
        <v>-232</v>
      </c>
      <c r="G38" s="304">
        <f t="shared" ref="G38" si="25">IF(D38=0,0,E38/D38*100)</f>
        <v>100.80088373377521</v>
      </c>
    </row>
    <row r="39" spans="1:7" s="35" customFormat="1" ht="17.399999999999999">
      <c r="A39" s="347" t="s">
        <v>631</v>
      </c>
      <c r="B39" s="171"/>
      <c r="C39" s="350"/>
      <c r="D39" s="342">
        <v>-23676</v>
      </c>
      <c r="E39" s="342">
        <v>-23676</v>
      </c>
      <c r="F39" s="342">
        <f t="shared" ref="F39:F46" si="26">IF(E39="(    )",0,E39)-IF(D39="(    )",0,D39)</f>
        <v>0</v>
      </c>
      <c r="G39" s="152">
        <f t="shared" ref="G39:G46" si="27">IF(IF(D39="(    )",0,D39)=0,0,IF(E39="(    )",0,E39)/IF(D39="(    )",0,D39))*100</f>
        <v>100</v>
      </c>
    </row>
    <row r="40" spans="1:7" s="35" customFormat="1" ht="17.399999999999999">
      <c r="A40" s="347" t="s">
        <v>632</v>
      </c>
      <c r="B40" s="171"/>
      <c r="C40" s="350"/>
      <c r="D40" s="342">
        <v>-5292</v>
      </c>
      <c r="E40" s="342">
        <v>-5292</v>
      </c>
      <c r="F40" s="342">
        <f t="shared" ref="F40:F43" si="28">IF(E40="(    )",0,E40)-IF(D40="(    )",0,D40)</f>
        <v>0</v>
      </c>
      <c r="G40" s="152">
        <f t="shared" ref="G40:G43" si="29">IF(IF(D40="(    )",0,D40)=0,0,IF(E40="(    )",0,E40)/IF(D40="(    )",0,D40))*100</f>
        <v>100</v>
      </c>
    </row>
    <row r="41" spans="1:7" s="35" customFormat="1" ht="17.399999999999999">
      <c r="A41" s="347" t="s">
        <v>627</v>
      </c>
      <c r="B41" s="171"/>
      <c r="C41" s="350"/>
      <c r="D41" s="342"/>
      <c r="E41" s="342">
        <v>-40</v>
      </c>
      <c r="F41" s="342">
        <f t="shared" si="28"/>
        <v>-40</v>
      </c>
      <c r="G41" s="152">
        <f t="shared" si="29"/>
        <v>0</v>
      </c>
    </row>
    <row r="42" spans="1:7" s="35" customFormat="1" ht="17.399999999999999">
      <c r="A42" s="347" t="s">
        <v>628</v>
      </c>
      <c r="B42" s="171"/>
      <c r="C42" s="350"/>
      <c r="D42" s="342"/>
      <c r="E42" s="342">
        <v>-97</v>
      </c>
      <c r="F42" s="342">
        <f t="shared" si="28"/>
        <v>-97</v>
      </c>
      <c r="G42" s="152">
        <f t="shared" si="29"/>
        <v>0</v>
      </c>
    </row>
    <row r="43" spans="1:7" s="35" customFormat="1" ht="17.399999999999999">
      <c r="A43" s="347" t="s">
        <v>629</v>
      </c>
      <c r="B43" s="171"/>
      <c r="C43" s="350"/>
      <c r="D43" s="342"/>
      <c r="E43" s="342">
        <v>-95</v>
      </c>
      <c r="F43" s="342">
        <f t="shared" si="28"/>
        <v>-95</v>
      </c>
      <c r="G43" s="152">
        <f t="shared" si="29"/>
        <v>0</v>
      </c>
    </row>
    <row r="44" spans="1:7" s="35" customFormat="1" ht="17.399999999999999">
      <c r="A44" s="348" t="s">
        <v>570</v>
      </c>
      <c r="B44" s="171"/>
      <c r="C44" s="350">
        <v>-49</v>
      </c>
      <c r="D44" s="342"/>
      <c r="E44" s="342"/>
      <c r="F44" s="342">
        <f t="shared" si="26"/>
        <v>0</v>
      </c>
      <c r="G44" s="158">
        <f t="shared" si="27"/>
        <v>0</v>
      </c>
    </row>
    <row r="45" spans="1:7" s="35" customFormat="1" ht="17.399999999999999" hidden="1">
      <c r="A45" s="349" t="s">
        <v>509</v>
      </c>
      <c r="B45" s="171"/>
      <c r="C45" s="350"/>
      <c r="D45" s="342"/>
      <c r="E45" s="342"/>
      <c r="F45" s="342">
        <f t="shared" si="26"/>
        <v>0</v>
      </c>
      <c r="G45" s="158">
        <f t="shared" si="27"/>
        <v>0</v>
      </c>
    </row>
    <row r="46" spans="1:7" s="35" customFormat="1" ht="17.399999999999999">
      <c r="A46" s="349" t="s">
        <v>510</v>
      </c>
      <c r="B46" s="171"/>
      <c r="C46" s="350">
        <v>-25</v>
      </c>
      <c r="D46" s="342"/>
      <c r="E46" s="342"/>
      <c r="F46" s="342">
        <f t="shared" si="26"/>
        <v>0</v>
      </c>
      <c r="G46" s="158">
        <f t="shared" si="27"/>
        <v>0</v>
      </c>
    </row>
    <row r="47" spans="1:7" s="35" customFormat="1" ht="17.399999999999999" hidden="1">
      <c r="A47" s="154" t="s">
        <v>511</v>
      </c>
      <c r="B47" s="168"/>
      <c r="C47" s="350"/>
      <c r="D47" s="342"/>
      <c r="E47" s="342"/>
      <c r="F47" s="342">
        <f>IF(E47="(    )",0,E47)-IF(D47="(    )",0,D47)</f>
        <v>0</v>
      </c>
      <c r="G47" s="158">
        <f t="shared" ref="G47:G48" si="30">IF(IF(D47="(    )",0,D47)=0,0,IF(E47="(    )",0,E47)/IF(D47="(    )",0,D47))*100</f>
        <v>0</v>
      </c>
    </row>
    <row r="48" spans="1:7" s="35" customFormat="1" ht="9.75" hidden="1" customHeight="1">
      <c r="A48" s="154" t="s">
        <v>512</v>
      </c>
      <c r="B48" s="168"/>
      <c r="C48" s="350"/>
      <c r="D48" s="342"/>
      <c r="E48" s="342"/>
      <c r="F48" s="342">
        <f>IF(E48="(    )",0,E48)-IF(D48="(    )",0,D48)</f>
        <v>0</v>
      </c>
      <c r="G48" s="158">
        <f t="shared" si="30"/>
        <v>0</v>
      </c>
    </row>
    <row r="49" spans="1:7" s="35" customFormat="1" ht="31.2">
      <c r="A49" s="177" t="s">
        <v>432</v>
      </c>
      <c r="B49" s="171">
        <v>3273</v>
      </c>
      <c r="C49" s="399">
        <f>SUM(C50:C52)</f>
        <v>-488</v>
      </c>
      <c r="D49" s="399">
        <f t="shared" ref="D49:E49" si="31">SUM(D50:D52)</f>
        <v>-468</v>
      </c>
      <c r="E49" s="399">
        <f t="shared" si="31"/>
        <v>-477</v>
      </c>
      <c r="F49" s="399">
        <f t="shared" ref="F49" si="32">E49-D49</f>
        <v>-9</v>
      </c>
      <c r="G49" s="304">
        <f t="shared" ref="G49" si="33">IF(D49=0,0,E49/D49*100)</f>
        <v>101.92307692307692</v>
      </c>
    </row>
    <row r="50" spans="1:7" s="35" customFormat="1" ht="17.399999999999999">
      <c r="A50" s="154" t="s">
        <v>513</v>
      </c>
      <c r="B50" s="171"/>
      <c r="C50" s="350">
        <v>-134</v>
      </c>
      <c r="D50" s="342">
        <v>-96</v>
      </c>
      <c r="E50" s="342">
        <v>-104</v>
      </c>
      <c r="F50" s="342">
        <f>IF(E50="(    )",0,E50)-IF(D50="(    )",0,D50)</f>
        <v>-8</v>
      </c>
      <c r="G50" s="152">
        <f t="shared" ref="G50:G52" si="34">IF(IF(D50="(    )",0,D50)=0,0,IF(E50="(    )",0,E50)/IF(D50="(    )",0,D50))*100</f>
        <v>108.33333333333333</v>
      </c>
    </row>
    <row r="51" spans="1:7" s="35" customFormat="1" ht="17.399999999999999">
      <c r="A51" s="154" t="s">
        <v>664</v>
      </c>
      <c r="B51" s="168"/>
      <c r="C51" s="350">
        <v>-354</v>
      </c>
      <c r="D51" s="342">
        <v>-372</v>
      </c>
      <c r="E51" s="342">
        <v>-373</v>
      </c>
      <c r="F51" s="342">
        <f>IF(E51="(    )",0,E51)-IF(D51="(    )",0,D51)</f>
        <v>-1</v>
      </c>
      <c r="G51" s="152">
        <f t="shared" si="34"/>
        <v>100.26881720430107</v>
      </c>
    </row>
    <row r="52" spans="1:7" s="35" customFormat="1" ht="17.399999999999999" hidden="1">
      <c r="A52" s="147"/>
      <c r="B52" s="168"/>
      <c r="C52" s="342" t="s">
        <v>186</v>
      </c>
      <c r="D52" s="342" t="s">
        <v>186</v>
      </c>
      <c r="E52" s="342" t="s">
        <v>186</v>
      </c>
      <c r="F52" s="342">
        <f>IF(E52="(    )",0,E52)-IF(D52="(    )",0,D52)</f>
        <v>0</v>
      </c>
      <c r="G52" s="158">
        <f t="shared" si="34"/>
        <v>0</v>
      </c>
    </row>
    <row r="53" spans="1:7" s="35" customFormat="1" ht="35.1" hidden="1" customHeight="1">
      <c r="A53" s="177" t="s">
        <v>399</v>
      </c>
      <c r="B53" s="163">
        <v>3274</v>
      </c>
      <c r="C53" s="399">
        <f>SUM(C54:C55)</f>
        <v>0</v>
      </c>
      <c r="D53" s="399">
        <f t="shared" ref="D53" si="35">SUM(D54:D55)</f>
        <v>0</v>
      </c>
      <c r="E53" s="399">
        <f t="shared" ref="E53" si="36">SUM(E54:E55)</f>
        <v>0</v>
      </c>
      <c r="F53" s="399">
        <f t="shared" ref="F53" si="37">E53-D53</f>
        <v>0</v>
      </c>
      <c r="G53" s="304">
        <f t="shared" ref="G53" si="38">IF(D53=0,0,E53/D53*100)</f>
        <v>0</v>
      </c>
    </row>
    <row r="54" spans="1:7" s="35" customFormat="1" ht="17.399999999999999" hidden="1">
      <c r="A54" s="147"/>
      <c r="B54" s="168"/>
      <c r="C54" s="342" t="s">
        <v>186</v>
      </c>
      <c r="D54" s="342" t="s">
        <v>186</v>
      </c>
      <c r="E54" s="342" t="s">
        <v>186</v>
      </c>
      <c r="F54" s="342">
        <f>IF(E54="(    )",0,E54)-IF(D54="(    )",0,D54)</f>
        <v>0</v>
      </c>
      <c r="G54" s="158">
        <f t="shared" ref="G54:G55" si="39">IF(IF(D54="(    )",0,D54)=0,0,IF(E54="(    )",0,E54)/IF(D54="(    )",0,D54))*100</f>
        <v>0</v>
      </c>
    </row>
    <row r="55" spans="1:7" s="35" customFormat="1" ht="17.399999999999999" hidden="1">
      <c r="A55" s="147"/>
      <c r="B55" s="168"/>
      <c r="C55" s="342" t="s">
        <v>186</v>
      </c>
      <c r="D55" s="342" t="s">
        <v>186</v>
      </c>
      <c r="E55" s="342" t="s">
        <v>186</v>
      </c>
      <c r="F55" s="342">
        <f>IF(E55="(    )",0,E55)-IF(D55="(    )",0,D55)</f>
        <v>0</v>
      </c>
      <c r="G55" s="158">
        <f t="shared" si="39"/>
        <v>0</v>
      </c>
    </row>
    <row r="56" spans="1:7" s="35" customFormat="1" ht="31.2">
      <c r="A56" s="177" t="s">
        <v>448</v>
      </c>
      <c r="B56" s="163">
        <v>3275</v>
      </c>
      <c r="C56" s="399">
        <f>SUM(C57:C63)</f>
        <v>-213</v>
      </c>
      <c r="D56" s="399">
        <f t="shared" ref="D56:E56" si="40">SUM(D57:D63)</f>
        <v>-3324</v>
      </c>
      <c r="E56" s="399">
        <f t="shared" si="40"/>
        <v>-4467</v>
      </c>
      <c r="F56" s="399">
        <f t="shared" ref="F56" si="41">E56-D56</f>
        <v>-1143</v>
      </c>
      <c r="G56" s="304">
        <f t="shared" ref="G56" si="42">IF(D56=0,0,E56/D56*100)</f>
        <v>134.38628158844764</v>
      </c>
    </row>
    <row r="57" spans="1:7" s="35" customFormat="1" ht="17.399999999999999">
      <c r="A57" s="154" t="s">
        <v>665</v>
      </c>
      <c r="B57" s="173"/>
      <c r="C57" s="342"/>
      <c r="D57" s="342">
        <v>-3324</v>
      </c>
      <c r="E57" s="342">
        <v>-4422</v>
      </c>
      <c r="F57" s="342">
        <f t="shared" ref="F57:F59" si="43">IF(E57="(    )",0,E57)-IF(D57="(    )",0,D57)</f>
        <v>-1098</v>
      </c>
      <c r="G57" s="152">
        <f t="shared" ref="G57:G59" si="44">IF(IF(D57="(    )",0,D57)=0,0,IF(E57="(    )",0,E57)/IF(D57="(    )",0,D57))*100</f>
        <v>133.03249097472926</v>
      </c>
    </row>
    <row r="58" spans="1:7" s="35" customFormat="1" ht="17.399999999999999">
      <c r="A58" s="154" t="s">
        <v>666</v>
      </c>
      <c r="B58" s="173"/>
      <c r="C58" s="342"/>
      <c r="D58" s="342"/>
      <c r="E58" s="342">
        <v>-4</v>
      </c>
      <c r="F58" s="342">
        <f t="shared" si="43"/>
        <v>-4</v>
      </c>
      <c r="G58" s="158">
        <f t="shared" si="44"/>
        <v>0</v>
      </c>
    </row>
    <row r="59" spans="1:7" s="35" customFormat="1" ht="17.399999999999999">
      <c r="A59" s="154" t="s">
        <v>627</v>
      </c>
      <c r="B59" s="173"/>
      <c r="C59" s="342"/>
      <c r="D59" s="342"/>
      <c r="E59" s="342">
        <v>-9</v>
      </c>
      <c r="F59" s="342">
        <f t="shared" si="43"/>
        <v>-9</v>
      </c>
      <c r="G59" s="158">
        <f t="shared" si="44"/>
        <v>0</v>
      </c>
    </row>
    <row r="60" spans="1:7" s="35" customFormat="1" ht="22.5" customHeight="1">
      <c r="A60" s="154" t="s">
        <v>667</v>
      </c>
      <c r="B60" s="163"/>
      <c r="C60" s="350">
        <v>-23</v>
      </c>
      <c r="D60" s="399"/>
      <c r="E60" s="342">
        <v>-22</v>
      </c>
      <c r="F60" s="342">
        <f t="shared" ref="F60:F61" si="45">IF(E60="(    )",0,E60)-IF(D60="(    )",0,D60)</f>
        <v>-22</v>
      </c>
      <c r="G60" s="158">
        <f t="shared" ref="G60:G63" si="46">IF(IF(D60="(    )",0,D60)=0,0,IF(E60="(    )",0,E60)/IF(D60="(    )",0,D60))*100</f>
        <v>0</v>
      </c>
    </row>
    <row r="61" spans="1:7" s="35" customFormat="1" ht="3.75" hidden="1" customHeight="1">
      <c r="A61" s="154" t="s">
        <v>514</v>
      </c>
      <c r="B61" s="163"/>
      <c r="C61" s="342"/>
      <c r="D61" s="399"/>
      <c r="E61" s="342"/>
      <c r="F61" s="342">
        <f t="shared" si="45"/>
        <v>0</v>
      </c>
      <c r="G61" s="158">
        <f t="shared" si="46"/>
        <v>0</v>
      </c>
    </row>
    <row r="62" spans="1:7" s="35" customFormat="1" ht="17.399999999999999">
      <c r="A62" s="147" t="s">
        <v>668</v>
      </c>
      <c r="B62" s="168"/>
      <c r="C62" s="342">
        <v>-190</v>
      </c>
      <c r="D62" s="342"/>
      <c r="E62" s="342">
        <v>-10</v>
      </c>
      <c r="F62" s="342">
        <f>IF(E62="(    )",0,E62)-IF(D62="(    )",0,D62)</f>
        <v>-10</v>
      </c>
      <c r="G62" s="158">
        <f t="shared" si="46"/>
        <v>0</v>
      </c>
    </row>
    <row r="63" spans="1:7" s="35" customFormat="1" ht="17.399999999999999" hidden="1">
      <c r="A63" s="147" t="s">
        <v>515</v>
      </c>
      <c r="B63" s="168"/>
      <c r="C63" s="342"/>
      <c r="D63" s="342" t="s">
        <v>186</v>
      </c>
      <c r="E63" s="342" t="s">
        <v>186</v>
      </c>
      <c r="F63" s="342">
        <f>IF(E63="(    )",0,E63)-IF(D63="(    )",0,D63)</f>
        <v>0</v>
      </c>
      <c r="G63" s="158">
        <f t="shared" si="46"/>
        <v>0</v>
      </c>
    </row>
    <row r="64" spans="1:7" s="35" customFormat="1" ht="17.399999999999999" hidden="1">
      <c r="A64" s="177" t="s">
        <v>449</v>
      </c>
      <c r="B64" s="171">
        <v>3276</v>
      </c>
      <c r="C64" s="399">
        <f>SUM(C65:C66)</f>
        <v>0</v>
      </c>
      <c r="D64" s="399">
        <f t="shared" ref="D64" si="47">SUM(D65:D66)</f>
        <v>0</v>
      </c>
      <c r="E64" s="399">
        <f t="shared" ref="E64" si="48">SUM(E65:E66)</f>
        <v>0</v>
      </c>
      <c r="F64" s="399">
        <f t="shared" ref="F64" si="49">E64-D64</f>
        <v>0</v>
      </c>
      <c r="G64" s="304">
        <f t="shared" ref="G64" si="50">IF(D64=0,0,E64/D64*100)</f>
        <v>0</v>
      </c>
    </row>
    <row r="65" spans="1:7" s="35" customFormat="1" ht="17.399999999999999" hidden="1">
      <c r="A65" s="147"/>
      <c r="B65" s="168"/>
      <c r="C65" s="342" t="s">
        <v>186</v>
      </c>
      <c r="D65" s="342" t="s">
        <v>186</v>
      </c>
      <c r="E65" s="342" t="s">
        <v>186</v>
      </c>
      <c r="F65" s="342">
        <f>IF(E65="(    )",0,E65)-IF(D65="(    )",0,D65)</f>
        <v>0</v>
      </c>
      <c r="G65" s="158">
        <f t="shared" ref="G65:G66" si="51">IF(IF(D65="(    )",0,D65)=0,0,IF(E65="(    )",0,E65)/IF(D65="(    )",0,D65))*100</f>
        <v>0</v>
      </c>
    </row>
    <row r="66" spans="1:7" s="35" customFormat="1" ht="17.399999999999999" hidden="1">
      <c r="A66" s="147"/>
      <c r="B66" s="168"/>
      <c r="C66" s="342" t="s">
        <v>186</v>
      </c>
      <c r="D66" s="342" t="s">
        <v>186</v>
      </c>
      <c r="E66" s="342" t="s">
        <v>186</v>
      </c>
      <c r="F66" s="342">
        <f>IF(E66="(    )",0,E66)-IF(D66="(    )",0,D66)</f>
        <v>0</v>
      </c>
      <c r="G66" s="158">
        <f t="shared" si="51"/>
        <v>0</v>
      </c>
    </row>
    <row r="67" spans="1:7" s="35" customFormat="1" ht="17.399999999999999" hidden="1">
      <c r="A67" s="177" t="s">
        <v>206</v>
      </c>
      <c r="B67" s="171">
        <v>3280</v>
      </c>
      <c r="C67" s="399">
        <f>SUM(C68:C69)</f>
        <v>0</v>
      </c>
      <c r="D67" s="399">
        <f t="shared" ref="D67" si="52">SUM(D68:D69)</f>
        <v>0</v>
      </c>
      <c r="E67" s="399">
        <f t="shared" ref="E67" si="53">SUM(E68:E69)</f>
        <v>0</v>
      </c>
      <c r="F67" s="399">
        <f t="shared" ref="F67" si="54">E67-D67</f>
        <v>0</v>
      </c>
      <c r="G67" s="304">
        <f t="shared" ref="G67" si="55">IF(D67=0,0,E67/D67*100)</f>
        <v>0</v>
      </c>
    </row>
    <row r="68" spans="1:7" s="35" customFormat="1" ht="17.399999999999999" hidden="1">
      <c r="A68" s="147"/>
      <c r="B68" s="168"/>
      <c r="C68" s="342" t="s">
        <v>186</v>
      </c>
      <c r="D68" s="342" t="s">
        <v>186</v>
      </c>
      <c r="E68" s="342" t="s">
        <v>186</v>
      </c>
      <c r="F68" s="342">
        <f>IF(E68="(    )",0,E68)-IF(D68="(    )",0,D68)</f>
        <v>0</v>
      </c>
      <c r="G68" s="158">
        <f t="shared" ref="G68:G69" si="56">IF(IF(D68="(    )",0,D68)=0,0,IF(E68="(    )",0,E68)/IF(D68="(    )",0,D68))*100</f>
        <v>0</v>
      </c>
    </row>
    <row r="69" spans="1:7" s="35" customFormat="1" ht="17.399999999999999" hidden="1">
      <c r="A69" s="147"/>
      <c r="B69" s="168"/>
      <c r="C69" s="342" t="s">
        <v>186</v>
      </c>
      <c r="D69" s="342" t="s">
        <v>186</v>
      </c>
      <c r="E69" s="342" t="s">
        <v>186</v>
      </c>
      <c r="F69" s="342">
        <f>IF(E69="(    )",0,E69)-IF(D69="(    )",0,D69)</f>
        <v>0</v>
      </c>
      <c r="G69" s="158">
        <f t="shared" si="56"/>
        <v>0</v>
      </c>
    </row>
    <row r="70" spans="1:7" ht="31.5" hidden="1" customHeight="1">
      <c r="A70" s="155" t="s">
        <v>450</v>
      </c>
      <c r="B70" s="472"/>
      <c r="C70" s="351"/>
      <c r="D70" s="351"/>
      <c r="E70" s="351"/>
      <c r="F70" s="351"/>
      <c r="G70" s="114"/>
    </row>
    <row r="71" spans="1:7" ht="31.5" hidden="1" customHeight="1">
      <c r="A71" s="151" t="s">
        <v>211</v>
      </c>
      <c r="B71" s="170"/>
      <c r="C71" s="414"/>
      <c r="D71" s="414"/>
      <c r="E71" s="414"/>
      <c r="F71" s="399"/>
      <c r="G71" s="304"/>
    </row>
    <row r="72" spans="1:7" s="35" customFormat="1" ht="17.399999999999999" hidden="1">
      <c r="A72" s="144" t="s">
        <v>396</v>
      </c>
      <c r="B72" s="171">
        <v>3330</v>
      </c>
      <c r="C72" s="399">
        <f>SUM(C73:C74)</f>
        <v>0</v>
      </c>
      <c r="D72" s="399">
        <f t="shared" ref="D72" si="57">SUM(D73:D74)</f>
        <v>0</v>
      </c>
      <c r="E72" s="399">
        <f t="shared" ref="E72" si="58">SUM(E73:E74)</f>
        <v>0</v>
      </c>
      <c r="F72" s="399">
        <f t="shared" ref="F72:F74" si="59">E72-D72</f>
        <v>0</v>
      </c>
      <c r="G72" s="304">
        <f t="shared" ref="G72:G74" si="60">IF(D72=0,0,E72/D72*100)</f>
        <v>0</v>
      </c>
    </row>
    <row r="73" spans="1:7" hidden="1">
      <c r="A73" s="147"/>
      <c r="B73" s="168"/>
      <c r="C73" s="342"/>
      <c r="D73" s="342"/>
      <c r="E73" s="342"/>
      <c r="F73" s="342">
        <f t="shared" si="59"/>
        <v>0</v>
      </c>
      <c r="G73" s="152">
        <f t="shared" si="60"/>
        <v>0</v>
      </c>
    </row>
    <row r="74" spans="1:7" hidden="1">
      <c r="A74" s="147"/>
      <c r="B74" s="168"/>
      <c r="C74" s="342"/>
      <c r="D74" s="342"/>
      <c r="E74" s="342"/>
      <c r="F74" s="342">
        <f t="shared" si="59"/>
        <v>0</v>
      </c>
      <c r="G74" s="152">
        <f t="shared" si="60"/>
        <v>0</v>
      </c>
    </row>
    <row r="75" spans="1:7" ht="31.5" hidden="1" customHeight="1">
      <c r="A75" s="151" t="s">
        <v>219</v>
      </c>
      <c r="B75" s="170"/>
      <c r="C75" s="414"/>
      <c r="D75" s="414"/>
      <c r="E75" s="414"/>
      <c r="F75" s="399"/>
      <c r="G75" s="304"/>
    </row>
    <row r="76" spans="1:7" s="35" customFormat="1" ht="17.399999999999999" hidden="1">
      <c r="A76" s="144" t="s">
        <v>206</v>
      </c>
      <c r="B76" s="171">
        <v>3390</v>
      </c>
      <c r="C76" s="399">
        <f>SUM(C77:C78)</f>
        <v>0</v>
      </c>
      <c r="D76" s="399">
        <f>SUM(D77:D78)</f>
        <v>0</v>
      </c>
      <c r="E76" s="399">
        <f>SUM(E77:E78)</f>
        <v>0</v>
      </c>
      <c r="F76" s="399">
        <f t="shared" ref="F76" si="61">E76-D76</f>
        <v>0</v>
      </c>
      <c r="G76" s="138">
        <f t="shared" ref="G76" si="62">IF(D76=0,0,E76/D76*100)</f>
        <v>0</v>
      </c>
    </row>
    <row r="77" spans="1:7" hidden="1">
      <c r="A77" s="147"/>
      <c r="B77" s="168"/>
      <c r="C77" s="342" t="s">
        <v>186</v>
      </c>
      <c r="D77" s="342" t="s">
        <v>186</v>
      </c>
      <c r="E77" s="342" t="s">
        <v>186</v>
      </c>
      <c r="F77" s="342">
        <f>IF(E77="(    )",0,E77)-IF(D77="(    )",0,D77)</f>
        <v>0</v>
      </c>
      <c r="G77" s="158">
        <f t="shared" ref="G77:G78" si="63">IF(IF(D77="(    )",0,D77)=0,0,IF(E77="(    )",0,E77)/IF(D77="(    )",0,D77))*100</f>
        <v>0</v>
      </c>
    </row>
    <row r="78" spans="1:7" hidden="1">
      <c r="A78" s="147"/>
      <c r="B78" s="168"/>
      <c r="C78" s="342" t="s">
        <v>186</v>
      </c>
      <c r="D78" s="342" t="s">
        <v>186</v>
      </c>
      <c r="E78" s="342" t="s">
        <v>186</v>
      </c>
      <c r="F78" s="342">
        <f>IF(E78="(    )",0,E78)-IF(D78="(    )",0,D78)</f>
        <v>0</v>
      </c>
      <c r="G78" s="158">
        <f t="shared" si="63"/>
        <v>0</v>
      </c>
    </row>
    <row r="79" spans="1:7" ht="41.25" customHeight="1">
      <c r="A79" s="305"/>
      <c r="B79" s="243"/>
      <c r="C79" s="306"/>
      <c r="D79" s="306"/>
      <c r="E79" s="306"/>
      <c r="F79" s="306"/>
      <c r="G79" s="306"/>
    </row>
    <row r="80" spans="1:7" s="241" customFormat="1" ht="30" customHeight="1">
      <c r="A80" s="223" t="s">
        <v>440</v>
      </c>
      <c r="B80" s="565" t="s">
        <v>80</v>
      </c>
      <c r="C80" s="565"/>
      <c r="D80" s="565"/>
      <c r="E80" s="225"/>
      <c r="F80" s="568" t="s">
        <v>559</v>
      </c>
      <c r="G80" s="568"/>
    </row>
    <row r="81" spans="1:9" s="221" customFormat="1" ht="21" customHeight="1">
      <c r="A81" s="464" t="s">
        <v>360</v>
      </c>
      <c r="B81" s="566" t="s">
        <v>66</v>
      </c>
      <c r="C81" s="566"/>
      <c r="D81" s="566"/>
      <c r="F81" s="567" t="s">
        <v>173</v>
      </c>
      <c r="G81" s="567"/>
    </row>
    <row r="82" spans="1:9" s="35" customFormat="1" ht="19.5" customHeight="1">
      <c r="B82" s="291"/>
      <c r="C82" s="291"/>
      <c r="D82" s="442"/>
      <c r="E82" s="178"/>
      <c r="F82" s="178"/>
      <c r="G82" s="178"/>
    </row>
    <row r="83" spans="1:9" ht="26.25" customHeight="1">
      <c r="A83" s="13"/>
      <c r="D83" s="442"/>
      <c r="E83" s="178"/>
      <c r="F83" s="178"/>
      <c r="G83" s="178"/>
      <c r="H83" s="119"/>
      <c r="I83" s="119"/>
    </row>
    <row r="84" spans="1:9" ht="18.75" customHeight="1">
      <c r="A84" s="13"/>
      <c r="D84" s="442"/>
      <c r="E84" s="178"/>
      <c r="F84" s="178"/>
      <c r="G84" s="178"/>
      <c r="H84" s="289"/>
      <c r="I84" s="289"/>
    </row>
    <row r="85" spans="1:9">
      <c r="A85" s="13"/>
      <c r="D85" s="442"/>
      <c r="E85" s="178"/>
      <c r="F85" s="178"/>
      <c r="G85" s="178"/>
    </row>
    <row r="86" spans="1:9">
      <c r="A86" s="13"/>
      <c r="D86" s="442"/>
      <c r="E86" s="178"/>
      <c r="F86" s="178"/>
      <c r="G86" s="178"/>
    </row>
    <row r="87" spans="1:9">
      <c r="A87" s="13"/>
      <c r="D87" s="442"/>
      <c r="E87" s="178"/>
      <c r="F87" s="178"/>
      <c r="G87" s="178"/>
    </row>
    <row r="88" spans="1:9">
      <c r="A88" s="13"/>
      <c r="D88" s="442"/>
      <c r="E88" s="178"/>
      <c r="F88" s="178"/>
      <c r="G88" s="178"/>
    </row>
    <row r="89" spans="1:9">
      <c r="A89" s="13"/>
      <c r="D89" s="442"/>
      <c r="E89" s="178"/>
      <c r="F89" s="178"/>
      <c r="G89" s="178"/>
    </row>
    <row r="90" spans="1:9">
      <c r="A90" s="13"/>
      <c r="D90" s="442"/>
      <c r="E90" s="178"/>
      <c r="F90" s="178"/>
      <c r="G90" s="178"/>
    </row>
    <row r="91" spans="1:9">
      <c r="A91" s="13"/>
      <c r="D91" s="442"/>
      <c r="E91" s="178"/>
      <c r="F91" s="178"/>
      <c r="G91" s="178"/>
    </row>
    <row r="92" spans="1:9">
      <c r="A92" s="13"/>
      <c r="D92" s="442"/>
      <c r="E92" s="178"/>
      <c r="F92" s="178"/>
      <c r="G92" s="178"/>
    </row>
    <row r="93" spans="1:9">
      <c r="A93" s="13"/>
      <c r="D93" s="442"/>
      <c r="E93" s="178"/>
      <c r="F93" s="178"/>
      <c r="G93" s="178"/>
    </row>
    <row r="94" spans="1:9">
      <c r="A94" s="13"/>
      <c r="D94" s="442"/>
      <c r="E94" s="178"/>
      <c r="F94" s="178"/>
      <c r="G94" s="178"/>
    </row>
    <row r="95" spans="1:9">
      <c r="A95" s="13"/>
      <c r="D95" s="442"/>
      <c r="E95" s="178"/>
      <c r="F95" s="178"/>
      <c r="G95" s="178"/>
    </row>
    <row r="96" spans="1:9">
      <c r="A96" s="13"/>
      <c r="D96" s="442"/>
      <c r="E96" s="178"/>
      <c r="F96" s="178"/>
      <c r="G96" s="178"/>
    </row>
    <row r="97" spans="1:7">
      <c r="A97" s="13"/>
      <c r="D97" s="442"/>
      <c r="E97" s="178"/>
      <c r="F97" s="178"/>
      <c r="G97" s="178"/>
    </row>
    <row r="98" spans="1:7">
      <c r="A98" s="13"/>
      <c r="D98" s="442"/>
      <c r="E98" s="178"/>
      <c r="F98" s="178"/>
      <c r="G98" s="178"/>
    </row>
    <row r="99" spans="1:7">
      <c r="A99" s="13"/>
      <c r="D99" s="442"/>
      <c r="E99" s="178"/>
      <c r="F99" s="178"/>
      <c r="G99" s="178"/>
    </row>
    <row r="100" spans="1:7">
      <c r="A100" s="13"/>
      <c r="D100" s="442"/>
      <c r="E100" s="178"/>
      <c r="F100" s="178"/>
      <c r="G100" s="178"/>
    </row>
    <row r="101" spans="1:7">
      <c r="A101" s="13"/>
      <c r="D101" s="442"/>
      <c r="E101" s="178"/>
      <c r="F101" s="178"/>
      <c r="G101" s="178"/>
    </row>
    <row r="102" spans="1:7">
      <c r="A102" s="13"/>
      <c r="D102" s="442"/>
      <c r="E102" s="178"/>
      <c r="F102" s="178"/>
      <c r="G102" s="178"/>
    </row>
    <row r="103" spans="1:7">
      <c r="A103" s="13"/>
      <c r="D103" s="442"/>
      <c r="E103" s="178"/>
      <c r="F103" s="178"/>
      <c r="G103" s="178"/>
    </row>
    <row r="104" spans="1:7">
      <c r="A104" s="13"/>
      <c r="D104" s="442"/>
      <c r="E104" s="178"/>
      <c r="F104" s="178"/>
      <c r="G104" s="178"/>
    </row>
    <row r="105" spans="1:7">
      <c r="A105" s="13"/>
      <c r="D105" s="442"/>
      <c r="E105" s="178"/>
      <c r="F105" s="178"/>
      <c r="G105" s="178"/>
    </row>
    <row r="106" spans="1:7">
      <c r="A106" s="13"/>
      <c r="D106" s="442"/>
      <c r="E106" s="178"/>
      <c r="F106" s="178"/>
      <c r="G106" s="178"/>
    </row>
    <row r="107" spans="1:7">
      <c r="A107" s="13"/>
      <c r="D107" s="442"/>
      <c r="E107" s="178"/>
      <c r="F107" s="178"/>
      <c r="G107" s="178"/>
    </row>
    <row r="108" spans="1:7">
      <c r="A108" s="13"/>
      <c r="D108" s="442"/>
      <c r="E108" s="178"/>
      <c r="F108" s="178"/>
      <c r="G108" s="178"/>
    </row>
    <row r="109" spans="1:7">
      <c r="A109" s="13"/>
      <c r="D109" s="442"/>
      <c r="E109" s="178"/>
      <c r="F109" s="178"/>
      <c r="G109" s="178"/>
    </row>
    <row r="110" spans="1:7">
      <c r="A110" s="13"/>
      <c r="D110" s="442"/>
      <c r="E110" s="178"/>
      <c r="F110" s="178"/>
      <c r="G110" s="178"/>
    </row>
    <row r="111" spans="1:7">
      <c r="A111" s="13"/>
      <c r="D111" s="442"/>
      <c r="E111" s="178"/>
      <c r="F111" s="178"/>
      <c r="G111" s="178"/>
    </row>
    <row r="112" spans="1:7">
      <c r="A112" s="13"/>
      <c r="D112" s="442"/>
      <c r="E112" s="178"/>
      <c r="F112" s="178"/>
      <c r="G112" s="178"/>
    </row>
    <row r="113" spans="1:7">
      <c r="A113" s="13"/>
      <c r="D113" s="442"/>
      <c r="E113" s="178"/>
      <c r="F113" s="178"/>
      <c r="G113" s="178"/>
    </row>
    <row r="114" spans="1:7">
      <c r="A114" s="13"/>
      <c r="D114" s="442"/>
      <c r="E114" s="178"/>
      <c r="F114" s="178"/>
      <c r="G114" s="178"/>
    </row>
    <row r="115" spans="1:7">
      <c r="A115" s="13"/>
      <c r="D115" s="442"/>
      <c r="E115" s="178"/>
      <c r="F115" s="178"/>
      <c r="G115" s="178"/>
    </row>
    <row r="116" spans="1:7">
      <c r="A116" s="13"/>
      <c r="D116" s="442"/>
      <c r="E116" s="178"/>
      <c r="F116" s="178"/>
      <c r="G116" s="178"/>
    </row>
    <row r="117" spans="1:7">
      <c r="A117" s="13"/>
      <c r="D117" s="442"/>
      <c r="E117" s="178"/>
      <c r="F117" s="178"/>
      <c r="G117" s="178"/>
    </row>
    <row r="118" spans="1:7">
      <c r="A118" s="13"/>
      <c r="D118" s="442"/>
      <c r="E118" s="178"/>
      <c r="F118" s="178"/>
      <c r="G118" s="178"/>
    </row>
    <row r="119" spans="1:7">
      <c r="A119" s="13"/>
      <c r="D119" s="442"/>
      <c r="E119" s="178"/>
      <c r="F119" s="178"/>
      <c r="G119" s="178"/>
    </row>
    <row r="120" spans="1:7">
      <c r="A120" s="13"/>
      <c r="D120" s="442"/>
      <c r="E120" s="178"/>
      <c r="F120" s="178"/>
      <c r="G120" s="178"/>
    </row>
    <row r="121" spans="1:7">
      <c r="A121" s="13"/>
      <c r="D121" s="442"/>
      <c r="E121" s="178"/>
      <c r="F121" s="178"/>
      <c r="G121" s="178"/>
    </row>
    <row r="122" spans="1:7">
      <c r="A122" s="13"/>
      <c r="D122" s="442"/>
      <c r="E122" s="178"/>
      <c r="F122" s="178"/>
      <c r="G122" s="178"/>
    </row>
    <row r="123" spans="1:7">
      <c r="A123" s="13"/>
      <c r="D123" s="442"/>
      <c r="E123" s="178"/>
      <c r="F123" s="178"/>
      <c r="G123" s="178"/>
    </row>
    <row r="124" spans="1:7">
      <c r="A124" s="13"/>
      <c r="D124" s="442"/>
      <c r="E124" s="178"/>
      <c r="F124" s="178"/>
      <c r="G124" s="178"/>
    </row>
    <row r="125" spans="1:7">
      <c r="A125" s="13"/>
      <c r="D125" s="442"/>
      <c r="E125" s="178"/>
      <c r="F125" s="178"/>
      <c r="G125" s="178"/>
    </row>
    <row r="126" spans="1:7">
      <c r="A126" s="13"/>
      <c r="D126" s="442"/>
      <c r="E126" s="178"/>
      <c r="F126" s="178"/>
      <c r="G126" s="178"/>
    </row>
    <row r="127" spans="1:7">
      <c r="A127" s="13"/>
      <c r="D127" s="442"/>
      <c r="E127" s="178"/>
      <c r="F127" s="178"/>
      <c r="G127" s="178"/>
    </row>
    <row r="128" spans="1:7">
      <c r="A128" s="13"/>
      <c r="D128" s="442"/>
      <c r="E128" s="178"/>
      <c r="F128" s="178"/>
      <c r="G128" s="178"/>
    </row>
    <row r="129" spans="1:7">
      <c r="A129" s="13"/>
      <c r="D129" s="442"/>
      <c r="E129" s="178"/>
      <c r="F129" s="178"/>
      <c r="G129" s="178"/>
    </row>
    <row r="130" spans="1:7">
      <c r="A130" s="13"/>
      <c r="D130" s="442"/>
      <c r="E130" s="178"/>
      <c r="F130" s="178"/>
      <c r="G130" s="178"/>
    </row>
    <row r="131" spans="1:7">
      <c r="A131" s="13"/>
      <c r="D131" s="442"/>
      <c r="E131" s="178"/>
      <c r="F131" s="178"/>
      <c r="G131" s="178"/>
    </row>
    <row r="132" spans="1:7">
      <c r="A132" s="13"/>
      <c r="D132" s="442"/>
      <c r="E132" s="178"/>
      <c r="F132" s="178"/>
      <c r="G132" s="178"/>
    </row>
    <row r="133" spans="1:7">
      <c r="A133" s="13"/>
      <c r="D133" s="442"/>
      <c r="E133" s="178"/>
      <c r="F133" s="178"/>
      <c r="G133" s="178"/>
    </row>
    <row r="134" spans="1:7">
      <c r="A134" s="13"/>
      <c r="D134" s="442"/>
      <c r="E134" s="178"/>
      <c r="F134" s="178"/>
      <c r="G134" s="178"/>
    </row>
    <row r="135" spans="1:7">
      <c r="A135" s="13"/>
      <c r="D135" s="442"/>
      <c r="E135" s="178"/>
      <c r="F135" s="178"/>
      <c r="G135" s="178"/>
    </row>
    <row r="136" spans="1:7">
      <c r="A136" s="13"/>
    </row>
    <row r="137" spans="1:7">
      <c r="A137" s="13"/>
    </row>
    <row r="138" spans="1:7">
      <c r="A138" s="204"/>
    </row>
    <row r="139" spans="1:7">
      <c r="A139" s="204"/>
    </row>
    <row r="140" spans="1:7">
      <c r="A140" s="204"/>
    </row>
    <row r="141" spans="1:7">
      <c r="A141" s="204"/>
    </row>
    <row r="142" spans="1:7">
      <c r="A142" s="204"/>
    </row>
    <row r="143" spans="1:7">
      <c r="A143" s="204"/>
    </row>
    <row r="144" spans="1:7">
      <c r="A144" s="204"/>
    </row>
    <row r="145" spans="1:1">
      <c r="A145" s="204"/>
    </row>
    <row r="146" spans="1:1">
      <c r="A146" s="204"/>
    </row>
    <row r="147" spans="1:1">
      <c r="A147" s="204"/>
    </row>
    <row r="148" spans="1:1">
      <c r="A148" s="204"/>
    </row>
    <row r="149" spans="1:1">
      <c r="A149" s="204"/>
    </row>
    <row r="150" spans="1:1">
      <c r="A150" s="204"/>
    </row>
    <row r="151" spans="1:1">
      <c r="A151" s="204"/>
    </row>
    <row r="152" spans="1:1">
      <c r="A152" s="204"/>
    </row>
    <row r="153" spans="1:1">
      <c r="A153" s="204"/>
    </row>
    <row r="154" spans="1:1">
      <c r="A154" s="204"/>
    </row>
    <row r="155" spans="1:1">
      <c r="A155" s="204"/>
    </row>
    <row r="156" spans="1:1">
      <c r="A156" s="204"/>
    </row>
    <row r="157" spans="1:1">
      <c r="A157" s="204"/>
    </row>
    <row r="158" spans="1:1">
      <c r="A158" s="204"/>
    </row>
    <row r="159" spans="1:1">
      <c r="A159" s="204"/>
    </row>
    <row r="160" spans="1:1">
      <c r="A160" s="204"/>
    </row>
    <row r="161" spans="1:1">
      <c r="A161" s="204"/>
    </row>
    <row r="162" spans="1:1">
      <c r="A162" s="204"/>
    </row>
    <row r="163" spans="1:1">
      <c r="A163" s="204"/>
    </row>
    <row r="164" spans="1:1">
      <c r="A164" s="204"/>
    </row>
    <row r="165" spans="1:1">
      <c r="A165" s="204"/>
    </row>
    <row r="166" spans="1:1">
      <c r="A166" s="204"/>
    </row>
    <row r="167" spans="1:1">
      <c r="A167" s="204"/>
    </row>
    <row r="168" spans="1:1">
      <c r="A168" s="204"/>
    </row>
    <row r="169" spans="1:1">
      <c r="A169" s="204"/>
    </row>
    <row r="170" spans="1:1">
      <c r="A170" s="204"/>
    </row>
    <row r="171" spans="1:1">
      <c r="A171" s="204"/>
    </row>
    <row r="172" spans="1:1">
      <c r="A172" s="204"/>
    </row>
    <row r="173" spans="1:1">
      <c r="A173" s="204"/>
    </row>
    <row r="174" spans="1:1">
      <c r="A174" s="204"/>
    </row>
    <row r="175" spans="1:1">
      <c r="A175" s="204"/>
    </row>
    <row r="176" spans="1:1">
      <c r="A176" s="204"/>
    </row>
    <row r="177" spans="1:1">
      <c r="A177" s="204"/>
    </row>
    <row r="178" spans="1:1">
      <c r="A178" s="204"/>
    </row>
    <row r="179" spans="1:1">
      <c r="A179" s="204"/>
    </row>
    <row r="180" spans="1:1">
      <c r="A180" s="204"/>
    </row>
    <row r="181" spans="1:1">
      <c r="A181" s="204"/>
    </row>
    <row r="182" spans="1:1">
      <c r="A182" s="204"/>
    </row>
    <row r="183" spans="1:1">
      <c r="A183" s="204"/>
    </row>
    <row r="184" spans="1:1">
      <c r="A184" s="204"/>
    </row>
    <row r="185" spans="1:1">
      <c r="A185" s="204"/>
    </row>
    <row r="186" spans="1:1">
      <c r="A186" s="204"/>
    </row>
    <row r="187" spans="1:1">
      <c r="A187" s="204"/>
    </row>
    <row r="188" spans="1:1">
      <c r="A188" s="204"/>
    </row>
    <row r="189" spans="1:1">
      <c r="A189" s="204"/>
    </row>
    <row r="190" spans="1:1">
      <c r="A190" s="204"/>
    </row>
    <row r="191" spans="1:1">
      <c r="A191" s="204"/>
    </row>
    <row r="192" spans="1:1">
      <c r="A192" s="204"/>
    </row>
    <row r="193" spans="1:1">
      <c r="A193" s="204"/>
    </row>
    <row r="194" spans="1:1">
      <c r="A194" s="204"/>
    </row>
    <row r="195" spans="1:1">
      <c r="A195" s="204"/>
    </row>
    <row r="196" spans="1:1">
      <c r="A196" s="204"/>
    </row>
    <row r="197" spans="1:1">
      <c r="A197" s="204"/>
    </row>
    <row r="198" spans="1:1">
      <c r="A198" s="204"/>
    </row>
    <row r="199" spans="1:1">
      <c r="A199" s="204"/>
    </row>
    <row r="200" spans="1:1">
      <c r="A200" s="204"/>
    </row>
    <row r="201" spans="1:1">
      <c r="A201" s="204"/>
    </row>
    <row r="202" spans="1:1">
      <c r="A202" s="204"/>
    </row>
    <row r="203" spans="1:1">
      <c r="A203" s="204"/>
    </row>
    <row r="204" spans="1:1">
      <c r="A204" s="204"/>
    </row>
    <row r="205" spans="1:1">
      <c r="A205" s="204"/>
    </row>
    <row r="206" spans="1:1">
      <c r="A206" s="204"/>
    </row>
    <row r="207" spans="1:1">
      <c r="A207" s="204"/>
    </row>
    <row r="208" spans="1:1">
      <c r="A208" s="204"/>
    </row>
    <row r="209" spans="1:1">
      <c r="A209" s="204"/>
    </row>
    <row r="210" spans="1:1">
      <c r="A210" s="204"/>
    </row>
    <row r="211" spans="1:1">
      <c r="A211" s="204"/>
    </row>
    <row r="212" spans="1:1">
      <c r="A212" s="204"/>
    </row>
    <row r="213" spans="1:1">
      <c r="A213" s="204"/>
    </row>
    <row r="214" spans="1:1">
      <c r="A214" s="204"/>
    </row>
    <row r="215" spans="1:1">
      <c r="A215" s="204"/>
    </row>
    <row r="216" spans="1:1">
      <c r="A216" s="204"/>
    </row>
    <row r="217" spans="1:1">
      <c r="A217" s="204"/>
    </row>
    <row r="218" spans="1:1">
      <c r="A218" s="204"/>
    </row>
    <row r="219" spans="1:1">
      <c r="A219" s="204"/>
    </row>
    <row r="220" spans="1:1">
      <c r="A220" s="204"/>
    </row>
    <row r="221" spans="1:1">
      <c r="A221" s="204"/>
    </row>
    <row r="222" spans="1:1">
      <c r="A222" s="204"/>
    </row>
    <row r="223" spans="1:1">
      <c r="A223" s="204"/>
    </row>
    <row r="224" spans="1:1">
      <c r="A224" s="204"/>
    </row>
    <row r="225" spans="1:1">
      <c r="A225" s="204"/>
    </row>
    <row r="226" spans="1:1">
      <c r="A226" s="204"/>
    </row>
    <row r="227" spans="1:1">
      <c r="A227" s="204"/>
    </row>
    <row r="228" spans="1:1">
      <c r="A228" s="204"/>
    </row>
    <row r="229" spans="1:1">
      <c r="A229" s="204"/>
    </row>
    <row r="230" spans="1:1">
      <c r="A230" s="204"/>
    </row>
    <row r="231" spans="1:1">
      <c r="A231" s="204"/>
    </row>
    <row r="232" spans="1:1">
      <c r="A232" s="204"/>
    </row>
    <row r="233" spans="1:1">
      <c r="A233" s="204"/>
    </row>
    <row r="234" spans="1:1">
      <c r="A234" s="204"/>
    </row>
    <row r="235" spans="1:1">
      <c r="A235" s="204"/>
    </row>
    <row r="236" spans="1:1">
      <c r="A236" s="204"/>
    </row>
    <row r="237" spans="1:1">
      <c r="A237" s="204"/>
    </row>
    <row r="238" spans="1:1">
      <c r="A238" s="204"/>
    </row>
    <row r="239" spans="1:1">
      <c r="A239" s="204"/>
    </row>
    <row r="240" spans="1:1">
      <c r="A240" s="204"/>
    </row>
    <row r="241" spans="1:1">
      <c r="A241" s="204"/>
    </row>
    <row r="242" spans="1:1">
      <c r="A242" s="204"/>
    </row>
    <row r="243" spans="1:1">
      <c r="A243" s="204"/>
    </row>
    <row r="244" spans="1:1">
      <c r="A244" s="204"/>
    </row>
    <row r="245" spans="1:1">
      <c r="A245" s="204"/>
    </row>
    <row r="246" spans="1:1">
      <c r="A246" s="204"/>
    </row>
    <row r="247" spans="1:1">
      <c r="A247" s="204"/>
    </row>
    <row r="248" spans="1:1">
      <c r="A248" s="204"/>
    </row>
    <row r="249" spans="1:1">
      <c r="A249" s="204"/>
    </row>
    <row r="250" spans="1:1">
      <c r="A250" s="204"/>
    </row>
    <row r="251" spans="1:1">
      <c r="A251" s="204"/>
    </row>
    <row r="252" spans="1:1">
      <c r="A252" s="204"/>
    </row>
    <row r="253" spans="1:1">
      <c r="A253" s="204"/>
    </row>
    <row r="254" spans="1:1">
      <c r="A254" s="204"/>
    </row>
    <row r="255" spans="1:1">
      <c r="A255" s="204"/>
    </row>
    <row r="256" spans="1:1">
      <c r="A256" s="204"/>
    </row>
    <row r="257" spans="1:1">
      <c r="A257" s="204"/>
    </row>
    <row r="258" spans="1:1">
      <c r="A258" s="204"/>
    </row>
    <row r="259" spans="1:1">
      <c r="A259" s="204"/>
    </row>
    <row r="260" spans="1:1">
      <c r="A260" s="204"/>
    </row>
    <row r="261" spans="1:1">
      <c r="A261" s="204"/>
    </row>
    <row r="262" spans="1:1">
      <c r="A262" s="204"/>
    </row>
    <row r="263" spans="1:1">
      <c r="A263" s="204"/>
    </row>
    <row r="264" spans="1:1">
      <c r="A264" s="204"/>
    </row>
    <row r="265" spans="1:1">
      <c r="A265" s="204"/>
    </row>
    <row r="266" spans="1:1">
      <c r="A266" s="204"/>
    </row>
    <row r="267" spans="1:1">
      <c r="A267" s="204"/>
    </row>
    <row r="268" spans="1:1">
      <c r="A268" s="204"/>
    </row>
    <row r="269" spans="1:1">
      <c r="A269" s="204"/>
    </row>
    <row r="270" spans="1:1">
      <c r="A270" s="204"/>
    </row>
    <row r="271" spans="1:1">
      <c r="A271" s="204"/>
    </row>
    <row r="272" spans="1:1">
      <c r="A272" s="204"/>
    </row>
    <row r="273" spans="1:1">
      <c r="A273" s="204"/>
    </row>
    <row r="274" spans="1:1">
      <c r="A274" s="204"/>
    </row>
    <row r="275" spans="1:1">
      <c r="A275" s="204"/>
    </row>
    <row r="276" spans="1:1">
      <c r="A276" s="204"/>
    </row>
    <row r="277" spans="1:1">
      <c r="A277" s="204"/>
    </row>
    <row r="278" spans="1:1">
      <c r="A278" s="204"/>
    </row>
    <row r="279" spans="1:1">
      <c r="A279" s="204"/>
    </row>
    <row r="280" spans="1:1">
      <c r="A280" s="204"/>
    </row>
    <row r="281" spans="1:1">
      <c r="A281" s="204"/>
    </row>
    <row r="282" spans="1:1">
      <c r="A282" s="204"/>
    </row>
    <row r="283" spans="1:1">
      <c r="A283" s="204"/>
    </row>
    <row r="284" spans="1:1">
      <c r="A284" s="204"/>
    </row>
    <row r="285" spans="1:1">
      <c r="A285" s="204"/>
    </row>
    <row r="286" spans="1:1">
      <c r="A286" s="204"/>
    </row>
    <row r="287" spans="1:1">
      <c r="A287" s="204"/>
    </row>
    <row r="288" spans="1:1">
      <c r="A288" s="204"/>
    </row>
    <row r="289" spans="1:1">
      <c r="A289" s="204"/>
    </row>
    <row r="290" spans="1:1">
      <c r="A290" s="204"/>
    </row>
    <row r="291" spans="1:1">
      <c r="A291" s="204"/>
    </row>
    <row r="292" spans="1:1">
      <c r="A292" s="204"/>
    </row>
    <row r="293" spans="1:1">
      <c r="A293" s="204"/>
    </row>
    <row r="294" spans="1:1">
      <c r="A294" s="204"/>
    </row>
    <row r="295" spans="1:1">
      <c r="A295" s="204"/>
    </row>
    <row r="296" spans="1:1">
      <c r="A296" s="204"/>
    </row>
    <row r="297" spans="1:1">
      <c r="A297" s="204"/>
    </row>
    <row r="298" spans="1:1">
      <c r="A298" s="204"/>
    </row>
    <row r="299" spans="1:1">
      <c r="A299" s="204"/>
    </row>
    <row r="300" spans="1:1">
      <c r="A300" s="204"/>
    </row>
    <row r="301" spans="1:1">
      <c r="A301" s="204"/>
    </row>
    <row r="302" spans="1:1">
      <c r="A302" s="204"/>
    </row>
    <row r="303" spans="1:1">
      <c r="A303" s="204"/>
    </row>
    <row r="304" spans="1:1">
      <c r="A304" s="204"/>
    </row>
  </sheetData>
  <sheetProtection algorithmName="SHA-512" hashValue="VHgTMn/dIXttTVGA81cSweqeEQMupPqCLyT/8gWdO8gtQcZae0FwxW9Wg+R36Mv5CHUyaDG/VcEm+iY4n3xSsw==" saltValue="Tc00fqEgR6nrdV246W9d3A==" spinCount="100000" sheet="1" objects="1" scenarios="1" selectLockedCells="1" selectUnlockedCells="1"/>
  <mergeCells count="5">
    <mergeCell ref="F81:G81"/>
    <mergeCell ref="F80:G80"/>
    <mergeCell ref="B80:D80"/>
    <mergeCell ref="B81:D81"/>
    <mergeCell ref="A2:G2"/>
  </mergeCells>
  <printOptions horizontalCentered="1"/>
  <pageMargins left="0.59055118110236227" right="0.59055118110236227" top="0.78740157480314965" bottom="0.59055118110236227" header="0" footer="0"/>
  <pageSetup paperSize="9" scale="89" fitToHeight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4"/>
  <sheetViews>
    <sheetView view="pageBreakPreview" zoomScale="55" zoomScaleNormal="75" zoomScaleSheetLayoutView="55" workbookViewId="0">
      <selection activeCell="D13" sqref="D13"/>
    </sheetView>
  </sheetViews>
  <sheetFormatPr defaultColWidth="9.109375" defaultRowHeight="18"/>
  <cols>
    <col min="1" max="1" width="80.109375" style="2" customWidth="1"/>
    <col min="2" max="2" width="12.6640625" style="5" customWidth="1"/>
    <col min="3" max="4" width="25.6640625" style="5" customWidth="1"/>
    <col min="5" max="5" width="22.88671875" style="440" customWidth="1"/>
    <col min="6" max="6" width="22.88671875" style="5" customWidth="1"/>
    <col min="7" max="8" width="23.109375" style="5" customWidth="1"/>
    <col min="9" max="9" width="9.5546875" style="2" customWidth="1"/>
    <col min="10" max="10" width="9.88671875" style="2" customWidth="1"/>
    <col min="11" max="16384" width="9.109375" style="2"/>
  </cols>
  <sheetData>
    <row r="1" spans="1:9" ht="20.399999999999999">
      <c r="A1" s="185"/>
      <c r="B1" s="468"/>
      <c r="C1" s="468"/>
      <c r="D1" s="468"/>
      <c r="E1" s="468"/>
      <c r="F1" s="468"/>
      <c r="G1" s="468"/>
      <c r="H1" s="97" t="s">
        <v>345</v>
      </c>
    </row>
    <row r="2" spans="1:9" ht="39" customHeight="1">
      <c r="A2" s="538" t="s">
        <v>126</v>
      </c>
      <c r="B2" s="538"/>
      <c r="C2" s="538"/>
      <c r="D2" s="538"/>
      <c r="E2" s="538"/>
      <c r="F2" s="538"/>
      <c r="G2" s="538"/>
      <c r="H2" s="538"/>
    </row>
    <row r="3" spans="1:9" ht="30" customHeight="1">
      <c r="A3" s="598" t="s">
        <v>318</v>
      </c>
      <c r="B3" s="598"/>
      <c r="C3" s="598"/>
      <c r="D3" s="598"/>
      <c r="E3" s="598"/>
      <c r="F3" s="598"/>
      <c r="G3" s="598"/>
      <c r="H3" s="598"/>
    </row>
    <row r="4" spans="1:9" ht="58.5" customHeight="1">
      <c r="A4" s="596" t="s">
        <v>154</v>
      </c>
      <c r="B4" s="536" t="s">
        <v>18</v>
      </c>
      <c r="C4" s="536" t="s">
        <v>135</v>
      </c>
      <c r="D4" s="536"/>
      <c r="E4" s="545" t="s">
        <v>605</v>
      </c>
      <c r="F4" s="545"/>
      <c r="G4" s="545"/>
      <c r="H4" s="545"/>
    </row>
    <row r="5" spans="1:9" ht="68.25" customHeight="1">
      <c r="A5" s="597"/>
      <c r="B5" s="536"/>
      <c r="C5" s="460" t="s">
        <v>603</v>
      </c>
      <c r="D5" s="460" t="s">
        <v>604</v>
      </c>
      <c r="E5" s="460" t="s">
        <v>145</v>
      </c>
      <c r="F5" s="460" t="s">
        <v>141</v>
      </c>
      <c r="G5" s="180" t="s">
        <v>151</v>
      </c>
      <c r="H5" s="180" t="s">
        <v>152</v>
      </c>
    </row>
    <row r="6" spans="1:9" ht="33.75" customHeight="1">
      <c r="A6" s="459">
        <v>1</v>
      </c>
      <c r="B6" s="460">
        <v>2</v>
      </c>
      <c r="C6" s="459">
        <v>3</v>
      </c>
      <c r="D6" s="460">
        <v>4</v>
      </c>
      <c r="E6" s="459">
        <v>5</v>
      </c>
      <c r="F6" s="460">
        <v>6</v>
      </c>
      <c r="G6" s="459">
        <v>7</v>
      </c>
      <c r="H6" s="460">
        <v>8</v>
      </c>
    </row>
    <row r="7" spans="1:9" s="3" customFormat="1" ht="68.25" customHeight="1">
      <c r="A7" s="462" t="s">
        <v>69</v>
      </c>
      <c r="B7" s="85">
        <v>4000</v>
      </c>
      <c r="C7" s="64">
        <f>SUM(C8:C13)</f>
        <v>848</v>
      </c>
      <c r="D7" s="64">
        <f>SUM(D8:D13)</f>
        <v>29090</v>
      </c>
      <c r="E7" s="64">
        <f t="shared" ref="E7:F7" si="0">SUM(E8:E13)</f>
        <v>27920</v>
      </c>
      <c r="F7" s="64">
        <f t="shared" si="0"/>
        <v>29090</v>
      </c>
      <c r="G7" s="64">
        <f>IF(F7="(    )",0,F7)-IF(E7="(    )",0,E7)</f>
        <v>1170</v>
      </c>
      <c r="H7" s="92">
        <f t="shared" ref="H7" si="1">IF(IF(E7="(    )",0,E7)=0,0,IF(F7="(    )",0,F7)/IF(E7="(    )",0,E7))*100</f>
        <v>104.19054441260744</v>
      </c>
    </row>
    <row r="8" spans="1:9" ht="54.75" customHeight="1">
      <c r="A8" s="473" t="s">
        <v>1</v>
      </c>
      <c r="B8" s="83" t="s">
        <v>129</v>
      </c>
      <c r="C8" s="67"/>
      <c r="D8" s="67">
        <f>'Розшифровка до капівидатків'!E7</f>
        <v>0</v>
      </c>
      <c r="E8" s="67">
        <f>'Розшифровка до капівидатків'!D7</f>
        <v>0</v>
      </c>
      <c r="F8" s="67">
        <f>'Розшифровка до капівидатків'!E7</f>
        <v>0</v>
      </c>
      <c r="G8" s="67">
        <f t="shared" ref="G8:G13" si="2">IF(F8="(    )",0,F8)-IF(E8="(    )",0,E8)</f>
        <v>0</v>
      </c>
      <c r="H8" s="337">
        <f t="shared" ref="H8:H13" si="3">IF(IF(E8="(    )",0,E8)=0,0,IF(F8="(    )",0,F8)/IF(E8="(    )",0,E8))*100</f>
        <v>0</v>
      </c>
    </row>
    <row r="9" spans="1:9" ht="54.75" customHeight="1">
      <c r="A9" s="473" t="s">
        <v>2</v>
      </c>
      <c r="B9" s="83">
        <v>4020</v>
      </c>
      <c r="C9" s="67">
        <v>173</v>
      </c>
      <c r="D9" s="67">
        <f>'Розшифровка до капівидатків'!E10</f>
        <v>24960</v>
      </c>
      <c r="E9" s="67">
        <f>'Розшифровка до капівидатків'!D10</f>
        <v>24760</v>
      </c>
      <c r="F9" s="67">
        <f>'Розшифровка до капівидатків'!E10</f>
        <v>24960</v>
      </c>
      <c r="G9" s="67">
        <f t="shared" si="2"/>
        <v>200</v>
      </c>
      <c r="H9" s="337">
        <f t="shared" si="3"/>
        <v>100.80775444264944</v>
      </c>
    </row>
    <row r="10" spans="1:9" ht="54.75" customHeight="1">
      <c r="A10" s="473" t="s">
        <v>28</v>
      </c>
      <c r="B10" s="83">
        <v>4030</v>
      </c>
      <c r="C10" s="67">
        <v>465</v>
      </c>
      <c r="D10" s="67">
        <f>'Розшифровка до капівидатків'!E20</f>
        <v>401</v>
      </c>
      <c r="E10" s="67">
        <f>'Розшифровка до капівидатків'!D20</f>
        <v>390</v>
      </c>
      <c r="F10" s="67">
        <f>'Розшифровка до капівидатків'!E20</f>
        <v>401</v>
      </c>
      <c r="G10" s="67">
        <f t="shared" si="2"/>
        <v>11</v>
      </c>
      <c r="H10" s="337">
        <f t="shared" si="3"/>
        <v>102.82051282051282</v>
      </c>
    </row>
    <row r="11" spans="1:9" ht="54.75" customHeight="1">
      <c r="A11" s="473" t="s">
        <v>3</v>
      </c>
      <c r="B11" s="83">
        <v>4040</v>
      </c>
      <c r="C11" s="67"/>
      <c r="D11" s="67">
        <f>'Розшифровка до капівидатків'!E23</f>
        <v>0</v>
      </c>
      <c r="E11" s="67">
        <f>'Розшифровка до капівидатків'!D23</f>
        <v>0</v>
      </c>
      <c r="F11" s="67">
        <f>'Розшифровка до капівидатків'!E23</f>
        <v>0</v>
      </c>
      <c r="G11" s="67">
        <f t="shared" si="2"/>
        <v>0</v>
      </c>
      <c r="H11" s="337">
        <f t="shared" si="3"/>
        <v>0</v>
      </c>
    </row>
    <row r="12" spans="1:9" ht="54.75" customHeight="1">
      <c r="A12" s="473" t="s">
        <v>60</v>
      </c>
      <c r="B12" s="83">
        <v>4050</v>
      </c>
      <c r="C12" s="67">
        <v>210</v>
      </c>
      <c r="D12" s="67">
        <f>'Розшифровка до капівидатків'!E26</f>
        <v>3729</v>
      </c>
      <c r="E12" s="67">
        <f>'Розшифровка до капівидатків'!D26</f>
        <v>2770</v>
      </c>
      <c r="F12" s="67">
        <f>'Розшифровка до капівидатків'!E26</f>
        <v>3729</v>
      </c>
      <c r="G12" s="67">
        <f>IF(F12="(    )",0,F12)-IF(D12="(    )",0,D12)</f>
        <v>0</v>
      </c>
      <c r="H12" s="337">
        <f>IF(IF(D12="(    )",0,D12)=0,0,IF(F12="(    )",0,F12)/IF(D12="(    )",0,D12))*100</f>
        <v>100</v>
      </c>
    </row>
    <row r="13" spans="1:9" ht="54.75" customHeight="1">
      <c r="A13" s="473" t="s">
        <v>202</v>
      </c>
      <c r="B13" s="83">
        <v>4060</v>
      </c>
      <c r="C13" s="67"/>
      <c r="D13" s="67">
        <f>'Розшифровка до капівидатків'!E34</f>
        <v>0</v>
      </c>
      <c r="E13" s="67">
        <f>'Розшифровка до капівидатків'!D34</f>
        <v>0</v>
      </c>
      <c r="F13" s="67">
        <f>'Розшифровка до капівидатків'!E34</f>
        <v>0</v>
      </c>
      <c r="G13" s="67">
        <f t="shared" si="2"/>
        <v>0</v>
      </c>
      <c r="H13" s="337">
        <f t="shared" si="3"/>
        <v>0</v>
      </c>
    </row>
    <row r="14" spans="1:9" ht="21">
      <c r="A14" s="119"/>
      <c r="B14" s="119"/>
      <c r="C14" s="119"/>
      <c r="D14" s="119"/>
      <c r="E14" s="119"/>
      <c r="F14" s="119"/>
      <c r="G14" s="119"/>
      <c r="H14" s="119"/>
    </row>
    <row r="15" spans="1:9" ht="21">
      <c r="A15" s="119"/>
      <c r="B15" s="119"/>
      <c r="C15" s="119"/>
      <c r="D15" s="119"/>
      <c r="E15" s="119"/>
      <c r="F15" s="119"/>
      <c r="G15" s="119"/>
      <c r="H15" s="119"/>
    </row>
    <row r="16" spans="1:9" s="1" customFormat="1" ht="19.5" customHeight="1">
      <c r="A16" s="84"/>
      <c r="B16" s="80"/>
      <c r="C16" s="80"/>
      <c r="D16" s="80"/>
      <c r="E16" s="80"/>
      <c r="F16" s="80"/>
      <c r="G16" s="80"/>
      <c r="H16" s="80"/>
      <c r="I16" s="2"/>
    </row>
    <row r="17" spans="1:8" s="219" customFormat="1" ht="54" customHeight="1">
      <c r="A17" s="216" t="s">
        <v>440</v>
      </c>
      <c r="B17" s="217"/>
      <c r="C17" s="595" t="s">
        <v>137</v>
      </c>
      <c r="D17" s="595"/>
      <c r="E17" s="491"/>
      <c r="F17" s="558" t="s">
        <v>559</v>
      </c>
      <c r="G17" s="558"/>
      <c r="H17" s="218"/>
    </row>
    <row r="18" spans="1:8" s="220" customFormat="1" ht="37.5" customHeight="1">
      <c r="A18" s="458" t="s">
        <v>65</v>
      </c>
      <c r="B18" s="208"/>
      <c r="C18" s="550" t="s">
        <v>66</v>
      </c>
      <c r="D18" s="550"/>
      <c r="E18" s="208"/>
      <c r="F18" s="546" t="s">
        <v>173</v>
      </c>
      <c r="G18" s="546"/>
      <c r="H18" s="210"/>
    </row>
    <row r="19" spans="1:8">
      <c r="A19" s="8"/>
    </row>
    <row r="20" spans="1:8">
      <c r="A20" s="8"/>
    </row>
    <row r="21" spans="1:8">
      <c r="A21" s="8"/>
    </row>
    <row r="22" spans="1:8">
      <c r="A22" s="8"/>
    </row>
    <row r="23" spans="1:8">
      <c r="A23" s="8"/>
    </row>
    <row r="24" spans="1:8">
      <c r="A24" s="8"/>
    </row>
    <row r="25" spans="1:8">
      <c r="A25" s="8"/>
    </row>
    <row r="26" spans="1:8">
      <c r="A26" s="8"/>
    </row>
    <row r="27" spans="1:8">
      <c r="A27" s="8"/>
    </row>
    <row r="28" spans="1:8">
      <c r="A28" s="8"/>
    </row>
    <row r="29" spans="1:8">
      <c r="A29" s="8"/>
    </row>
    <row r="30" spans="1:8">
      <c r="A30" s="8"/>
    </row>
    <row r="31" spans="1:8">
      <c r="A31" s="8"/>
    </row>
    <row r="32" spans="1:8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  <row r="48" spans="1:1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</sheetData>
  <sheetProtection algorithmName="SHA-512" hashValue="hOwixC6E6VQg/LvtNMKSDEo1knIohQXJiWcZrxKpHiW7KT8XGVr6jWSwsP5sIwW/kNIQkO7IY92+DuQUgPPseQ==" saltValue="QzWpXOiYkTMgNvWzY6tzAQ==" spinCount="100000" sheet="1" objects="1" scenarios="1" selectLockedCells="1" selectUnlockedCells="1"/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57" firstPageNumber="9" orientation="landscape" useFirstPageNumber="1" r:id="rId1"/>
  <headerFooter alignWithMargins="0"/>
  <ignoredErrors>
    <ignoredError sqref="B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9"/>
  <sheetViews>
    <sheetView view="pageBreakPreview" topLeftCell="A5" zoomScale="87" zoomScaleSheetLayoutView="87" workbookViewId="0">
      <selection activeCell="I14" sqref="I14"/>
    </sheetView>
  </sheetViews>
  <sheetFormatPr defaultColWidth="9.109375" defaultRowHeight="18"/>
  <cols>
    <col min="1" max="1" width="67.88671875" style="185" customWidth="1"/>
    <col min="2" max="2" width="16" style="189" customWidth="1"/>
    <col min="3" max="3" width="20.44140625" style="189" customWidth="1"/>
    <col min="4" max="4" width="20.44140625" style="443" customWidth="1"/>
    <col min="5" max="5" width="20.44140625" style="189" customWidth="1"/>
    <col min="6" max="6" width="16.44140625" style="189" customWidth="1"/>
    <col min="7" max="7" width="18.33203125" style="189" customWidth="1"/>
    <col min="8" max="16384" width="9.109375" style="185"/>
  </cols>
  <sheetData>
    <row r="1" spans="1:7">
      <c r="B1" s="468"/>
      <c r="C1" s="468"/>
      <c r="D1" s="468"/>
      <c r="E1" s="468"/>
      <c r="F1" s="468"/>
      <c r="G1" s="468"/>
    </row>
    <row r="2" spans="1:7" ht="33.75" customHeight="1">
      <c r="A2" s="602" t="s">
        <v>417</v>
      </c>
      <c r="B2" s="602"/>
      <c r="C2" s="602"/>
      <c r="D2" s="602"/>
      <c r="E2" s="602"/>
      <c r="F2" s="602"/>
      <c r="G2" s="602"/>
    </row>
    <row r="3" spans="1:7" ht="28.5" customHeight="1">
      <c r="A3" s="463"/>
      <c r="B3" s="166"/>
      <c r="C3" s="166"/>
      <c r="D3" s="463"/>
      <c r="E3" s="463"/>
      <c r="F3" s="463"/>
      <c r="G3" s="244" t="s">
        <v>447</v>
      </c>
    </row>
    <row r="4" spans="1:7" ht="62.25" customHeight="1">
      <c r="A4" s="174" t="s">
        <v>154</v>
      </c>
      <c r="B4" s="175" t="s">
        <v>18</v>
      </c>
      <c r="C4" s="175" t="s">
        <v>607</v>
      </c>
      <c r="D4" s="175" t="s">
        <v>606</v>
      </c>
      <c r="E4" s="175" t="s">
        <v>608</v>
      </c>
      <c r="F4" s="175" t="s">
        <v>430</v>
      </c>
      <c r="G4" s="176" t="s">
        <v>445</v>
      </c>
    </row>
    <row r="5" spans="1:7" ht="23.25" customHeight="1">
      <c r="A5" s="57">
        <v>1</v>
      </c>
      <c r="B5" s="472">
        <v>2</v>
      </c>
      <c r="C5" s="472">
        <v>3</v>
      </c>
      <c r="D5" s="472">
        <v>4</v>
      </c>
      <c r="E5" s="472">
        <v>5</v>
      </c>
      <c r="F5" s="472">
        <v>6</v>
      </c>
      <c r="G5" s="472">
        <v>7</v>
      </c>
    </row>
    <row r="6" spans="1:7" s="35" customFormat="1" ht="39" customHeight="1">
      <c r="A6" s="177" t="s">
        <v>69</v>
      </c>
      <c r="B6" s="171">
        <v>4000</v>
      </c>
      <c r="C6" s="419">
        <f>SUM(C7,C10,C20,C23,C26,C34)</f>
        <v>848</v>
      </c>
      <c r="D6" s="419">
        <f>SUM(D7,D10,D20,D23,D26,D34)</f>
        <v>27920</v>
      </c>
      <c r="E6" s="419">
        <f>SUM(E7,E10,E20,E23,E26,E34)</f>
        <v>29090</v>
      </c>
      <c r="F6" s="419">
        <f>IF(E6="(    )",0,E6)-IF(D6="(    )",0,D6)</f>
        <v>1170</v>
      </c>
      <c r="G6" s="420">
        <f t="shared" ref="G6" si="0">IF(IF(D6="(    )",0,D6)=0,0,IF(E6="(    )",0,E6)/IF(D6="(    )",0,D6))*100</f>
        <v>104.19054441260744</v>
      </c>
    </row>
    <row r="7" spans="1:7" s="311" customFormat="1" ht="24.75" hidden="1" customHeight="1">
      <c r="A7" s="151" t="s">
        <v>1</v>
      </c>
      <c r="B7" s="172">
        <v>4010</v>
      </c>
      <c r="C7" s="421">
        <f>SUM(C8:C9)</f>
        <v>0</v>
      </c>
      <c r="D7" s="421">
        <f t="shared" ref="D7:E7" si="1">SUM(D8:D9)</f>
        <v>0</v>
      </c>
      <c r="E7" s="421">
        <f t="shared" si="1"/>
        <v>0</v>
      </c>
      <c r="F7" s="421"/>
      <c r="G7" s="422"/>
    </row>
    <row r="8" spans="1:7" hidden="1">
      <c r="A8" s="147"/>
      <c r="B8" s="168"/>
      <c r="C8" s="423"/>
      <c r="D8" s="423"/>
      <c r="E8" s="423"/>
      <c r="F8" s="423">
        <f t="shared" ref="F8:F36" si="2">IF(E8="(    )",0,E8)-IF(D8="(    )",0,D8)</f>
        <v>0</v>
      </c>
      <c r="G8" s="424">
        <f t="shared" ref="G8:G36" si="3">IF(IF(D8="(    )",0,D8)=0,0,IF(E8="(    )",0,E8)/IF(D8="(    )",0,D8))*100</f>
        <v>0</v>
      </c>
    </row>
    <row r="9" spans="1:7" hidden="1">
      <c r="A9" s="147"/>
      <c r="B9" s="168"/>
      <c r="C9" s="423"/>
      <c r="D9" s="423"/>
      <c r="E9" s="423"/>
      <c r="F9" s="423">
        <f t="shared" si="2"/>
        <v>0</v>
      </c>
      <c r="G9" s="424">
        <f t="shared" si="3"/>
        <v>0</v>
      </c>
    </row>
    <row r="10" spans="1:7" s="311" customFormat="1" ht="25.5" customHeight="1">
      <c r="A10" s="151" t="s">
        <v>2</v>
      </c>
      <c r="B10" s="172">
        <v>4020</v>
      </c>
      <c r="C10" s="421">
        <f>SUM(C11:C19)</f>
        <v>173</v>
      </c>
      <c r="D10" s="421">
        <f t="shared" ref="D10" si="4">SUM(D11:D14)</f>
        <v>24760</v>
      </c>
      <c r="E10" s="421">
        <f>SUM(E11:E19)</f>
        <v>24960</v>
      </c>
      <c r="F10" s="421">
        <f t="shared" si="2"/>
        <v>200</v>
      </c>
      <c r="G10" s="422">
        <f t="shared" si="3"/>
        <v>100.80775444264944</v>
      </c>
    </row>
    <row r="11" spans="1:7">
      <c r="A11" s="496" t="s">
        <v>631</v>
      </c>
      <c r="B11" s="168"/>
      <c r="C11" s="423"/>
      <c r="D11" s="423">
        <v>19730</v>
      </c>
      <c r="E11" s="423">
        <v>19730</v>
      </c>
      <c r="F11" s="423">
        <f t="shared" ref="F11:F32" si="5">IF(E11="(    )",0,E11)-IF(D11="(    )",0,D11)</f>
        <v>0</v>
      </c>
      <c r="G11" s="424">
        <f t="shared" ref="G11:G32" si="6">IF(IF(D11="(    )",0,D11)=0,0,IF(E11="(    )",0,E11)/IF(D11="(    )",0,D11))*100</f>
        <v>100</v>
      </c>
    </row>
    <row r="12" spans="1:7">
      <c r="A12" s="496" t="s">
        <v>632</v>
      </c>
      <c r="B12" s="168"/>
      <c r="C12" s="423"/>
      <c r="D12" s="423">
        <v>4410</v>
      </c>
      <c r="E12" s="423">
        <v>4410</v>
      </c>
      <c r="F12" s="423">
        <f t="shared" si="5"/>
        <v>0</v>
      </c>
      <c r="G12" s="424">
        <f t="shared" si="6"/>
        <v>100</v>
      </c>
    </row>
    <row r="13" spans="1:7">
      <c r="A13" s="496" t="s">
        <v>669</v>
      </c>
      <c r="B13" s="168"/>
      <c r="C13" s="423"/>
      <c r="D13" s="423">
        <v>620</v>
      </c>
      <c r="E13" s="423">
        <v>620</v>
      </c>
      <c r="F13" s="423">
        <f t="shared" ref="F13" si="7">IF(E13="(    )",0,E13)-IF(D13="(    )",0,D13)</f>
        <v>0</v>
      </c>
      <c r="G13" s="424">
        <f t="shared" ref="G13" si="8">IF(IF(D13="(    )",0,D13)=0,0,IF(E13="(    )",0,E13)/IF(D13="(    )",0,D13))*100</f>
        <v>100</v>
      </c>
    </row>
    <row r="14" spans="1:7">
      <c r="A14" s="147" t="s">
        <v>627</v>
      </c>
      <c r="B14" s="168"/>
      <c r="C14" s="423"/>
      <c r="D14" s="423"/>
      <c r="E14" s="423">
        <v>40</v>
      </c>
      <c r="F14" s="423">
        <f t="shared" si="5"/>
        <v>40</v>
      </c>
      <c r="G14" s="424">
        <f t="shared" si="6"/>
        <v>0</v>
      </c>
    </row>
    <row r="15" spans="1:7">
      <c r="A15" s="347" t="s">
        <v>628</v>
      </c>
      <c r="B15" s="168"/>
      <c r="C15" s="423"/>
      <c r="D15" s="423"/>
      <c r="E15" s="423">
        <v>81</v>
      </c>
      <c r="F15" s="423">
        <f t="shared" si="5"/>
        <v>81</v>
      </c>
      <c r="G15" s="424">
        <f t="shared" si="6"/>
        <v>0</v>
      </c>
    </row>
    <row r="16" spans="1:7">
      <c r="A16" s="347" t="s">
        <v>629</v>
      </c>
      <c r="B16" s="168"/>
      <c r="C16" s="423"/>
      <c r="D16" s="423"/>
      <c r="E16" s="423">
        <v>79</v>
      </c>
      <c r="F16" s="423">
        <f t="shared" si="5"/>
        <v>79</v>
      </c>
      <c r="G16" s="424">
        <f t="shared" si="6"/>
        <v>0</v>
      </c>
    </row>
    <row r="17" spans="1:7">
      <c r="A17" s="147" t="s">
        <v>571</v>
      </c>
      <c r="B17" s="168"/>
      <c r="C17" s="423">
        <v>103</v>
      </c>
      <c r="D17" s="423"/>
      <c r="E17" s="423"/>
      <c r="F17" s="423">
        <f t="shared" si="5"/>
        <v>0</v>
      </c>
      <c r="G17" s="424">
        <f t="shared" si="6"/>
        <v>0</v>
      </c>
    </row>
    <row r="18" spans="1:7">
      <c r="A18" s="147" t="s">
        <v>570</v>
      </c>
      <c r="B18" s="168"/>
      <c r="C18" s="423">
        <v>49</v>
      </c>
      <c r="D18" s="423"/>
      <c r="E18" s="423"/>
      <c r="F18" s="423">
        <f t="shared" si="5"/>
        <v>0</v>
      </c>
      <c r="G18" s="424">
        <f t="shared" si="6"/>
        <v>0</v>
      </c>
    </row>
    <row r="19" spans="1:7">
      <c r="A19" s="349" t="s">
        <v>510</v>
      </c>
      <c r="B19" s="168"/>
      <c r="C19" s="423">
        <v>21</v>
      </c>
      <c r="D19" s="423"/>
      <c r="E19" s="423"/>
      <c r="F19" s="423">
        <f t="shared" si="5"/>
        <v>0</v>
      </c>
      <c r="G19" s="424">
        <f t="shared" si="6"/>
        <v>0</v>
      </c>
    </row>
    <row r="20" spans="1:7" s="311" customFormat="1" ht="32.4">
      <c r="A20" s="151" t="s">
        <v>28</v>
      </c>
      <c r="B20" s="172">
        <v>4030</v>
      </c>
      <c r="C20" s="421">
        <f>SUM(C21:C22)</f>
        <v>465</v>
      </c>
      <c r="D20" s="421">
        <f t="shared" ref="D20" si="9">SUM(D21:D22)</f>
        <v>390</v>
      </c>
      <c r="E20" s="421">
        <f t="shared" ref="E20" si="10">SUM(E21:E22)</f>
        <v>401</v>
      </c>
      <c r="F20" s="421">
        <f t="shared" si="5"/>
        <v>11</v>
      </c>
      <c r="G20" s="422">
        <f t="shared" si="6"/>
        <v>102.82051282051282</v>
      </c>
    </row>
    <row r="21" spans="1:7">
      <c r="A21" s="154" t="s">
        <v>513</v>
      </c>
      <c r="B21" s="168"/>
      <c r="C21" s="423">
        <v>111</v>
      </c>
      <c r="D21" s="423">
        <v>80</v>
      </c>
      <c r="E21" s="423">
        <v>91</v>
      </c>
      <c r="F21" s="423">
        <f t="shared" si="5"/>
        <v>11</v>
      </c>
      <c r="G21" s="424">
        <f t="shared" si="6"/>
        <v>113.75</v>
      </c>
    </row>
    <row r="22" spans="1:7">
      <c r="A22" s="154" t="s">
        <v>664</v>
      </c>
      <c r="B22" s="168"/>
      <c r="C22" s="423">
        <v>354</v>
      </c>
      <c r="D22" s="423">
        <v>310</v>
      </c>
      <c r="E22" s="423">
        <v>310</v>
      </c>
      <c r="F22" s="423">
        <f t="shared" si="5"/>
        <v>0</v>
      </c>
      <c r="G22" s="424">
        <f t="shared" si="6"/>
        <v>100</v>
      </c>
    </row>
    <row r="23" spans="1:7" s="311" customFormat="1" ht="25.5" hidden="1" customHeight="1">
      <c r="A23" s="151" t="s">
        <v>3</v>
      </c>
      <c r="B23" s="172">
        <v>4040</v>
      </c>
      <c r="C23" s="421">
        <f>SUM(C24:C25)</f>
        <v>0</v>
      </c>
      <c r="D23" s="421">
        <f>SUM(D24:D25)</f>
        <v>0</v>
      </c>
      <c r="E23" s="421">
        <f>SUM(E24:E25)</f>
        <v>0</v>
      </c>
      <c r="F23" s="421">
        <f t="shared" si="5"/>
        <v>0</v>
      </c>
      <c r="G23" s="422">
        <f t="shared" si="6"/>
        <v>0</v>
      </c>
    </row>
    <row r="24" spans="1:7" ht="15.75" hidden="1" customHeight="1">
      <c r="A24" s="147"/>
      <c r="B24" s="168"/>
      <c r="C24" s="423"/>
      <c r="D24" s="423"/>
      <c r="E24" s="423"/>
      <c r="F24" s="421">
        <f t="shared" si="5"/>
        <v>0</v>
      </c>
      <c r="G24" s="422">
        <f t="shared" si="6"/>
        <v>0</v>
      </c>
    </row>
    <row r="25" spans="1:7" hidden="1">
      <c r="A25" s="147"/>
      <c r="B25" s="168"/>
      <c r="C25" s="423"/>
      <c r="D25" s="423"/>
      <c r="E25" s="423"/>
      <c r="F25" s="421">
        <f t="shared" si="5"/>
        <v>0</v>
      </c>
      <c r="G25" s="422">
        <f t="shared" si="6"/>
        <v>0</v>
      </c>
    </row>
    <row r="26" spans="1:7" s="311" customFormat="1" ht="32.4">
      <c r="A26" s="151" t="s">
        <v>60</v>
      </c>
      <c r="B26" s="172">
        <v>4050</v>
      </c>
      <c r="C26" s="421">
        <f>SUM(C27:C33)</f>
        <v>210</v>
      </c>
      <c r="D26" s="421">
        <f t="shared" ref="D26:F26" si="11">SUM(D27:D33)</f>
        <v>2770</v>
      </c>
      <c r="E26" s="421">
        <f t="shared" si="11"/>
        <v>3729</v>
      </c>
      <c r="F26" s="421">
        <f t="shared" si="11"/>
        <v>959</v>
      </c>
      <c r="G26" s="422">
        <f t="shared" si="6"/>
        <v>134.62093862815885</v>
      </c>
    </row>
    <row r="27" spans="1:7" s="311" customFormat="1">
      <c r="A27" s="154" t="s">
        <v>665</v>
      </c>
      <c r="B27" s="173"/>
      <c r="C27" s="423"/>
      <c r="D27" s="423">
        <v>2770</v>
      </c>
      <c r="E27" s="423">
        <v>3685</v>
      </c>
      <c r="F27" s="423">
        <f t="shared" si="5"/>
        <v>915</v>
      </c>
      <c r="G27" s="424">
        <f t="shared" si="6"/>
        <v>133.03249097472926</v>
      </c>
    </row>
    <row r="28" spans="1:7" s="311" customFormat="1">
      <c r="A28" s="154" t="s">
        <v>666</v>
      </c>
      <c r="B28" s="173"/>
      <c r="C28" s="423"/>
      <c r="D28" s="423"/>
      <c r="E28" s="423">
        <v>3</v>
      </c>
      <c r="F28" s="423">
        <f t="shared" si="5"/>
        <v>3</v>
      </c>
      <c r="G28" s="424">
        <f t="shared" si="6"/>
        <v>0</v>
      </c>
    </row>
    <row r="29" spans="1:7" s="311" customFormat="1">
      <c r="A29" s="154" t="s">
        <v>627</v>
      </c>
      <c r="B29" s="173"/>
      <c r="C29" s="423"/>
      <c r="D29" s="423"/>
      <c r="E29" s="423">
        <v>9</v>
      </c>
      <c r="F29" s="423">
        <f t="shared" si="5"/>
        <v>9</v>
      </c>
      <c r="G29" s="424">
        <f t="shared" si="6"/>
        <v>0</v>
      </c>
    </row>
    <row r="30" spans="1:7" s="311" customFormat="1">
      <c r="A30" s="154" t="s">
        <v>667</v>
      </c>
      <c r="B30" s="172"/>
      <c r="C30" s="350">
        <v>20</v>
      </c>
      <c r="D30" s="421"/>
      <c r="E30" s="423">
        <v>22</v>
      </c>
      <c r="F30" s="423">
        <f t="shared" si="5"/>
        <v>22</v>
      </c>
      <c r="G30" s="424">
        <f t="shared" si="6"/>
        <v>0</v>
      </c>
    </row>
    <row r="31" spans="1:7" s="311" customFormat="1" hidden="1">
      <c r="A31" s="154" t="s">
        <v>361</v>
      </c>
      <c r="B31" s="172"/>
      <c r="C31" s="350"/>
      <c r="D31" s="421"/>
      <c r="E31" s="423"/>
      <c r="F31" s="423">
        <f t="shared" si="5"/>
        <v>0</v>
      </c>
      <c r="G31" s="424">
        <f t="shared" si="6"/>
        <v>0</v>
      </c>
    </row>
    <row r="32" spans="1:7">
      <c r="A32" s="147" t="s">
        <v>668</v>
      </c>
      <c r="B32" s="168"/>
      <c r="C32" s="350">
        <v>190</v>
      </c>
      <c r="D32" s="423"/>
      <c r="E32" s="423">
        <v>10</v>
      </c>
      <c r="F32" s="423">
        <f t="shared" si="5"/>
        <v>10</v>
      </c>
      <c r="G32" s="424">
        <f t="shared" si="6"/>
        <v>0</v>
      </c>
    </row>
    <row r="33" spans="1:12" hidden="1">
      <c r="A33" s="497" t="s">
        <v>515</v>
      </c>
      <c r="B33" s="168"/>
      <c r="C33" s="351"/>
      <c r="D33" s="158"/>
      <c r="E33" s="158"/>
      <c r="F33" s="158"/>
      <c r="G33" s="141"/>
    </row>
    <row r="34" spans="1:12" s="311" customFormat="1" ht="25.5" hidden="1" customHeight="1">
      <c r="A34" s="151" t="s">
        <v>202</v>
      </c>
      <c r="B34" s="172">
        <v>4060</v>
      </c>
      <c r="C34" s="181">
        <f>SUM(C35:C36)</f>
        <v>0</v>
      </c>
      <c r="D34" s="181">
        <f t="shared" ref="D34" si="12">SUM(D35:D36)</f>
        <v>0</v>
      </c>
      <c r="E34" s="158">
        <f t="shared" ref="E34" si="13">SUM(E35:E36)</f>
        <v>0</v>
      </c>
      <c r="F34" s="181"/>
      <c r="G34" s="416"/>
    </row>
    <row r="35" spans="1:12" hidden="1">
      <c r="A35" s="147"/>
      <c r="B35" s="168"/>
      <c r="C35" s="158"/>
      <c r="D35" s="158"/>
      <c r="E35" s="158"/>
      <c r="F35" s="158">
        <f t="shared" si="2"/>
        <v>0</v>
      </c>
      <c r="G35" s="158">
        <f t="shared" si="3"/>
        <v>0</v>
      </c>
    </row>
    <row r="36" spans="1:12" ht="9.75" hidden="1" customHeight="1">
      <c r="A36" s="147"/>
      <c r="B36" s="168"/>
      <c r="C36" s="158"/>
      <c r="D36" s="158"/>
      <c r="E36" s="158"/>
      <c r="F36" s="158">
        <f t="shared" si="2"/>
        <v>0</v>
      </c>
      <c r="G36" s="158">
        <f t="shared" si="3"/>
        <v>0</v>
      </c>
    </row>
    <row r="37" spans="1:12">
      <c r="A37" s="305"/>
      <c r="B37" s="243"/>
      <c r="C37" s="306"/>
      <c r="D37" s="306"/>
      <c r="E37" s="306"/>
      <c r="F37" s="306"/>
      <c r="G37" s="306"/>
    </row>
    <row r="38" spans="1:12" s="207" customFormat="1" ht="26.25" customHeight="1">
      <c r="A38" s="232" t="s">
        <v>440</v>
      </c>
      <c r="B38" s="599" t="s">
        <v>80</v>
      </c>
      <c r="C38" s="599"/>
      <c r="D38" s="599"/>
      <c r="E38" s="242"/>
      <c r="F38" s="574" t="s">
        <v>559</v>
      </c>
      <c r="G38" s="574"/>
      <c r="I38" s="185"/>
      <c r="J38" s="185"/>
      <c r="K38" s="185"/>
      <c r="L38" s="185"/>
    </row>
    <row r="39" spans="1:12" s="246" customFormat="1">
      <c r="A39" s="245" t="s">
        <v>360</v>
      </c>
      <c r="B39" s="600" t="s">
        <v>66</v>
      </c>
      <c r="C39" s="600"/>
      <c r="D39" s="600"/>
      <c r="F39" s="601" t="s">
        <v>173</v>
      </c>
      <c r="G39" s="601"/>
      <c r="I39" s="185"/>
      <c r="J39" s="185"/>
      <c r="K39" s="185"/>
      <c r="L39" s="185"/>
    </row>
    <row r="40" spans="1:12">
      <c r="A40" s="13"/>
      <c r="D40" s="444"/>
      <c r="E40" s="178"/>
      <c r="F40" s="178"/>
      <c r="G40" s="178"/>
    </row>
    <row r="41" spans="1:12">
      <c r="A41" s="13"/>
      <c r="D41" s="444"/>
      <c r="E41" s="178"/>
      <c r="F41" s="178"/>
      <c r="G41" s="178"/>
    </row>
    <row r="42" spans="1:12">
      <c r="A42" s="13"/>
      <c r="D42" s="444"/>
      <c r="E42" s="178"/>
      <c r="F42" s="178"/>
      <c r="G42" s="178"/>
    </row>
    <row r="43" spans="1:12">
      <c r="A43" s="13"/>
      <c r="D43" s="444"/>
      <c r="E43" s="178"/>
      <c r="F43" s="178"/>
      <c r="G43" s="178"/>
    </row>
    <row r="44" spans="1:12">
      <c r="A44" s="13"/>
      <c r="D44" s="444"/>
      <c r="E44" s="178"/>
      <c r="F44" s="178"/>
      <c r="G44" s="178"/>
    </row>
    <row r="45" spans="1:12">
      <c r="A45" s="13"/>
      <c r="D45" s="444"/>
      <c r="E45" s="178"/>
      <c r="F45" s="178"/>
      <c r="G45" s="178"/>
    </row>
    <row r="46" spans="1:12">
      <c r="A46" s="13"/>
      <c r="D46" s="444"/>
      <c r="E46" s="178"/>
      <c r="F46" s="178"/>
      <c r="G46" s="178"/>
    </row>
    <row r="47" spans="1:12">
      <c r="A47" s="13"/>
      <c r="D47" s="444"/>
      <c r="E47" s="178"/>
      <c r="F47" s="178"/>
      <c r="G47" s="178"/>
    </row>
    <row r="48" spans="1:12">
      <c r="A48" s="13"/>
      <c r="D48" s="444"/>
      <c r="E48" s="178"/>
      <c r="F48" s="178"/>
      <c r="G48" s="178"/>
    </row>
    <row r="49" spans="1:7">
      <c r="A49" s="13"/>
      <c r="D49" s="444"/>
      <c r="E49" s="178"/>
      <c r="F49" s="178"/>
      <c r="G49" s="178"/>
    </row>
    <row r="50" spans="1:7">
      <c r="A50" s="13"/>
      <c r="D50" s="444"/>
      <c r="E50" s="178"/>
      <c r="F50" s="178"/>
      <c r="G50" s="178"/>
    </row>
    <row r="51" spans="1:7">
      <c r="A51" s="13"/>
      <c r="D51" s="444"/>
      <c r="E51" s="178"/>
      <c r="F51" s="178"/>
      <c r="G51" s="178"/>
    </row>
    <row r="52" spans="1:7">
      <c r="A52" s="13"/>
      <c r="D52" s="444"/>
      <c r="E52" s="178"/>
      <c r="F52" s="178"/>
      <c r="G52" s="178"/>
    </row>
    <row r="53" spans="1:7">
      <c r="A53" s="13"/>
      <c r="D53" s="444"/>
      <c r="E53" s="178"/>
      <c r="F53" s="178"/>
      <c r="G53" s="178"/>
    </row>
    <row r="54" spans="1:7">
      <c r="A54" s="13"/>
      <c r="D54" s="444"/>
      <c r="E54" s="178"/>
      <c r="F54" s="178"/>
      <c r="G54" s="178"/>
    </row>
    <row r="55" spans="1:7">
      <c r="A55" s="13"/>
      <c r="D55" s="444"/>
      <c r="E55" s="178"/>
      <c r="F55" s="178"/>
      <c r="G55" s="178"/>
    </row>
    <row r="56" spans="1:7">
      <c r="A56" s="13"/>
      <c r="D56" s="444"/>
      <c r="E56" s="178"/>
      <c r="F56" s="178"/>
      <c r="G56" s="178"/>
    </row>
    <row r="57" spans="1:7">
      <c r="A57" s="13"/>
      <c r="D57" s="444"/>
      <c r="E57" s="178"/>
      <c r="F57" s="178"/>
      <c r="G57" s="178"/>
    </row>
    <row r="58" spans="1:7">
      <c r="A58" s="13"/>
      <c r="D58" s="444"/>
      <c r="E58" s="178"/>
      <c r="F58" s="178"/>
      <c r="G58" s="178"/>
    </row>
    <row r="59" spans="1:7">
      <c r="A59" s="13"/>
      <c r="D59" s="444"/>
      <c r="E59" s="178"/>
      <c r="F59" s="178"/>
      <c r="G59" s="178"/>
    </row>
    <row r="60" spans="1:7">
      <c r="A60" s="13"/>
      <c r="D60" s="444"/>
      <c r="E60" s="178"/>
      <c r="F60" s="178"/>
      <c r="G60" s="178"/>
    </row>
    <row r="61" spans="1:7">
      <c r="A61" s="13"/>
      <c r="D61" s="444"/>
      <c r="E61" s="178"/>
      <c r="F61" s="178"/>
      <c r="G61" s="178"/>
    </row>
    <row r="62" spans="1:7">
      <c r="A62" s="13"/>
      <c r="D62" s="444"/>
      <c r="E62" s="178"/>
      <c r="F62" s="178"/>
      <c r="G62" s="178"/>
    </row>
    <row r="63" spans="1:7">
      <c r="A63" s="13"/>
      <c r="D63" s="444"/>
      <c r="E63" s="178"/>
      <c r="F63" s="178"/>
      <c r="G63" s="178"/>
    </row>
    <row r="64" spans="1:7">
      <c r="A64" s="13"/>
      <c r="D64" s="444"/>
      <c r="E64" s="178"/>
      <c r="F64" s="178"/>
      <c r="G64" s="178"/>
    </row>
    <row r="65" spans="1:7">
      <c r="A65" s="13"/>
      <c r="D65" s="444"/>
      <c r="E65" s="178"/>
      <c r="F65" s="178"/>
      <c r="G65" s="178"/>
    </row>
    <row r="66" spans="1:7">
      <c r="A66" s="13"/>
      <c r="D66" s="444"/>
      <c r="E66" s="178"/>
      <c r="F66" s="178"/>
      <c r="G66" s="178"/>
    </row>
    <row r="67" spans="1:7">
      <c r="A67" s="13"/>
      <c r="D67" s="444"/>
      <c r="E67" s="178"/>
      <c r="F67" s="178"/>
      <c r="G67" s="178"/>
    </row>
    <row r="68" spans="1:7">
      <c r="A68" s="13"/>
      <c r="D68" s="444"/>
      <c r="E68" s="178"/>
      <c r="F68" s="178"/>
      <c r="G68" s="178"/>
    </row>
    <row r="69" spans="1:7">
      <c r="A69" s="13"/>
      <c r="D69" s="444"/>
      <c r="E69" s="178"/>
      <c r="F69" s="178"/>
      <c r="G69" s="178"/>
    </row>
    <row r="70" spans="1:7">
      <c r="A70" s="13"/>
      <c r="D70" s="444"/>
      <c r="E70" s="178"/>
      <c r="F70" s="178"/>
      <c r="G70" s="178"/>
    </row>
    <row r="71" spans="1:7">
      <c r="A71" s="13"/>
      <c r="D71" s="444"/>
      <c r="E71" s="178"/>
      <c r="F71" s="178"/>
      <c r="G71" s="178"/>
    </row>
    <row r="72" spans="1:7">
      <c r="A72" s="13"/>
      <c r="D72" s="444"/>
      <c r="E72" s="178"/>
      <c r="F72" s="178"/>
      <c r="G72" s="178"/>
    </row>
    <row r="73" spans="1:7">
      <c r="A73" s="13"/>
      <c r="D73" s="444"/>
      <c r="E73" s="178"/>
      <c r="F73" s="178"/>
      <c r="G73" s="178"/>
    </row>
    <row r="74" spans="1:7">
      <c r="A74" s="13"/>
      <c r="D74" s="444"/>
      <c r="E74" s="178"/>
      <c r="F74" s="178"/>
      <c r="G74" s="178"/>
    </row>
    <row r="75" spans="1:7">
      <c r="A75" s="13"/>
      <c r="D75" s="444"/>
      <c r="E75" s="178"/>
      <c r="F75" s="178"/>
      <c r="G75" s="178"/>
    </row>
    <row r="76" spans="1:7">
      <c r="A76" s="13"/>
      <c r="D76" s="444"/>
      <c r="E76" s="178"/>
      <c r="F76" s="178"/>
      <c r="G76" s="178"/>
    </row>
    <row r="77" spans="1:7">
      <c r="A77" s="13"/>
      <c r="D77" s="444"/>
      <c r="E77" s="178"/>
      <c r="F77" s="178"/>
      <c r="G77" s="178"/>
    </row>
    <row r="78" spans="1:7">
      <c r="A78" s="13"/>
      <c r="D78" s="444"/>
      <c r="E78" s="178"/>
      <c r="F78" s="178"/>
      <c r="G78" s="178"/>
    </row>
    <row r="79" spans="1:7">
      <c r="A79" s="13"/>
      <c r="D79" s="444"/>
      <c r="E79" s="178"/>
      <c r="F79" s="178"/>
      <c r="G79" s="178"/>
    </row>
    <row r="80" spans="1:7">
      <c r="A80" s="13"/>
      <c r="D80" s="444"/>
      <c r="E80" s="178"/>
      <c r="F80" s="178"/>
      <c r="G80" s="178"/>
    </row>
    <row r="81" spans="1:7">
      <c r="A81" s="13"/>
      <c r="D81" s="444"/>
      <c r="E81" s="178"/>
      <c r="F81" s="178"/>
      <c r="G81" s="178"/>
    </row>
    <row r="82" spans="1:7">
      <c r="A82" s="13"/>
      <c r="D82" s="444"/>
      <c r="E82" s="178"/>
      <c r="F82" s="178"/>
      <c r="G82" s="178"/>
    </row>
    <row r="83" spans="1:7">
      <c r="A83" s="13"/>
      <c r="D83" s="444"/>
      <c r="E83" s="178"/>
      <c r="F83" s="178"/>
      <c r="G83" s="178"/>
    </row>
    <row r="84" spans="1:7">
      <c r="A84" s="13"/>
      <c r="D84" s="444"/>
      <c r="E84" s="178"/>
      <c r="F84" s="178"/>
      <c r="G84" s="178"/>
    </row>
    <row r="85" spans="1:7">
      <c r="A85" s="13"/>
      <c r="D85" s="444"/>
      <c r="E85" s="178"/>
      <c r="F85" s="178"/>
      <c r="G85" s="178"/>
    </row>
    <row r="86" spans="1:7">
      <c r="A86" s="13"/>
      <c r="D86" s="444"/>
      <c r="E86" s="178"/>
      <c r="F86" s="178"/>
      <c r="G86" s="178"/>
    </row>
    <row r="87" spans="1:7">
      <c r="A87" s="13"/>
      <c r="D87" s="444"/>
      <c r="E87" s="178"/>
      <c r="F87" s="178"/>
      <c r="G87" s="178"/>
    </row>
    <row r="88" spans="1:7">
      <c r="A88" s="13"/>
      <c r="D88" s="444"/>
      <c r="E88" s="178"/>
      <c r="F88" s="178"/>
      <c r="G88" s="178"/>
    </row>
    <row r="89" spans="1:7">
      <c r="A89" s="13"/>
      <c r="D89" s="444"/>
      <c r="E89" s="178"/>
      <c r="F89" s="178"/>
      <c r="G89" s="178"/>
    </row>
    <row r="90" spans="1:7">
      <c r="A90" s="13"/>
      <c r="D90" s="444"/>
      <c r="E90" s="178"/>
      <c r="F90" s="178"/>
      <c r="G90" s="178"/>
    </row>
    <row r="91" spans="1:7">
      <c r="A91" s="13"/>
      <c r="D91" s="444"/>
      <c r="E91" s="178"/>
      <c r="F91" s="178"/>
      <c r="G91" s="178"/>
    </row>
    <row r="92" spans="1:7">
      <c r="A92" s="13"/>
    </row>
    <row r="93" spans="1:7">
      <c r="A93" s="204"/>
    </row>
    <row r="94" spans="1:7">
      <c r="A94" s="204"/>
    </row>
    <row r="95" spans="1:7">
      <c r="A95" s="204"/>
    </row>
    <row r="96" spans="1:7">
      <c r="A96" s="204"/>
    </row>
    <row r="97" spans="1:1">
      <c r="A97" s="204"/>
    </row>
    <row r="98" spans="1:1">
      <c r="A98" s="204"/>
    </row>
    <row r="99" spans="1:1">
      <c r="A99" s="204"/>
    </row>
    <row r="100" spans="1:1">
      <c r="A100" s="204"/>
    </row>
    <row r="101" spans="1:1">
      <c r="A101" s="204"/>
    </row>
    <row r="102" spans="1:1">
      <c r="A102" s="204"/>
    </row>
    <row r="103" spans="1:1">
      <c r="A103" s="204"/>
    </row>
    <row r="104" spans="1:1">
      <c r="A104" s="204"/>
    </row>
    <row r="105" spans="1:1">
      <c r="A105" s="204"/>
    </row>
    <row r="106" spans="1:1">
      <c r="A106" s="204"/>
    </row>
    <row r="107" spans="1:1">
      <c r="A107" s="204"/>
    </row>
    <row r="108" spans="1:1">
      <c r="A108" s="204"/>
    </row>
    <row r="109" spans="1:1">
      <c r="A109" s="204"/>
    </row>
    <row r="110" spans="1:1">
      <c r="A110" s="204"/>
    </row>
    <row r="111" spans="1:1">
      <c r="A111" s="204"/>
    </row>
    <row r="112" spans="1:1">
      <c r="A112" s="204"/>
    </row>
    <row r="113" spans="1:1">
      <c r="A113" s="204"/>
    </row>
    <row r="114" spans="1:1">
      <c r="A114" s="204"/>
    </row>
    <row r="115" spans="1:1">
      <c r="A115" s="204"/>
    </row>
    <row r="116" spans="1:1">
      <c r="A116" s="204"/>
    </row>
    <row r="117" spans="1:1">
      <c r="A117" s="204"/>
    </row>
    <row r="118" spans="1:1">
      <c r="A118" s="204"/>
    </row>
    <row r="119" spans="1:1">
      <c r="A119" s="204"/>
    </row>
    <row r="120" spans="1:1">
      <c r="A120" s="204"/>
    </row>
    <row r="121" spans="1:1">
      <c r="A121" s="204"/>
    </row>
    <row r="122" spans="1:1">
      <c r="A122" s="204"/>
    </row>
    <row r="123" spans="1:1">
      <c r="A123" s="204"/>
    </row>
    <row r="124" spans="1:1">
      <c r="A124" s="204"/>
    </row>
    <row r="125" spans="1:1">
      <c r="A125" s="204"/>
    </row>
    <row r="126" spans="1:1">
      <c r="A126" s="204"/>
    </row>
    <row r="127" spans="1:1">
      <c r="A127" s="204"/>
    </row>
    <row r="128" spans="1:1">
      <c r="A128" s="204"/>
    </row>
    <row r="129" spans="1:1">
      <c r="A129" s="204"/>
    </row>
    <row r="130" spans="1:1">
      <c r="A130" s="204"/>
    </row>
    <row r="131" spans="1:1">
      <c r="A131" s="204"/>
    </row>
    <row r="132" spans="1:1">
      <c r="A132" s="204"/>
    </row>
    <row r="133" spans="1:1">
      <c r="A133" s="204"/>
    </row>
    <row r="134" spans="1:1">
      <c r="A134" s="204"/>
    </row>
    <row r="135" spans="1:1">
      <c r="A135" s="204"/>
    </row>
    <row r="136" spans="1:1">
      <c r="A136" s="204"/>
    </row>
    <row r="137" spans="1:1">
      <c r="A137" s="204"/>
    </row>
    <row r="138" spans="1:1">
      <c r="A138" s="204"/>
    </row>
    <row r="139" spans="1:1">
      <c r="A139" s="204"/>
    </row>
    <row r="140" spans="1:1">
      <c r="A140" s="204"/>
    </row>
    <row r="141" spans="1:1">
      <c r="A141" s="204"/>
    </row>
    <row r="142" spans="1:1">
      <c r="A142" s="204"/>
    </row>
    <row r="143" spans="1:1">
      <c r="A143" s="204"/>
    </row>
    <row r="144" spans="1:1">
      <c r="A144" s="204"/>
    </row>
    <row r="145" spans="1:1">
      <c r="A145" s="204"/>
    </row>
    <row r="146" spans="1:1">
      <c r="A146" s="204"/>
    </row>
    <row r="147" spans="1:1">
      <c r="A147" s="204"/>
    </row>
    <row r="148" spans="1:1">
      <c r="A148" s="204"/>
    </row>
    <row r="149" spans="1:1">
      <c r="A149" s="204"/>
    </row>
    <row r="150" spans="1:1">
      <c r="A150" s="204"/>
    </row>
    <row r="151" spans="1:1">
      <c r="A151" s="204"/>
    </row>
    <row r="152" spans="1:1">
      <c r="A152" s="204"/>
    </row>
    <row r="153" spans="1:1">
      <c r="A153" s="204"/>
    </row>
    <row r="154" spans="1:1">
      <c r="A154" s="204"/>
    </row>
    <row r="155" spans="1:1">
      <c r="A155" s="204"/>
    </row>
    <row r="156" spans="1:1">
      <c r="A156" s="204"/>
    </row>
    <row r="157" spans="1:1">
      <c r="A157" s="204"/>
    </row>
    <row r="158" spans="1:1">
      <c r="A158" s="204"/>
    </row>
    <row r="159" spans="1:1">
      <c r="A159" s="204"/>
    </row>
    <row r="160" spans="1:1">
      <c r="A160" s="204"/>
    </row>
    <row r="161" spans="1:1">
      <c r="A161" s="204"/>
    </row>
    <row r="162" spans="1:1">
      <c r="A162" s="204"/>
    </row>
    <row r="163" spans="1:1">
      <c r="A163" s="204"/>
    </row>
    <row r="164" spans="1:1">
      <c r="A164" s="204"/>
    </row>
    <row r="165" spans="1:1">
      <c r="A165" s="204"/>
    </row>
    <row r="166" spans="1:1">
      <c r="A166" s="204"/>
    </row>
    <row r="167" spans="1:1">
      <c r="A167" s="204"/>
    </row>
    <row r="168" spans="1:1">
      <c r="A168" s="204"/>
    </row>
    <row r="169" spans="1:1">
      <c r="A169" s="204"/>
    </row>
    <row r="170" spans="1:1">
      <c r="A170" s="204"/>
    </row>
    <row r="171" spans="1:1">
      <c r="A171" s="204"/>
    </row>
    <row r="172" spans="1:1">
      <c r="A172" s="204"/>
    </row>
    <row r="173" spans="1:1">
      <c r="A173" s="204"/>
    </row>
    <row r="174" spans="1:1">
      <c r="A174" s="204"/>
    </row>
    <row r="175" spans="1:1">
      <c r="A175" s="204"/>
    </row>
    <row r="176" spans="1:1">
      <c r="A176" s="204"/>
    </row>
    <row r="177" spans="1:1">
      <c r="A177" s="204"/>
    </row>
    <row r="178" spans="1:1">
      <c r="A178" s="204"/>
    </row>
    <row r="179" spans="1:1">
      <c r="A179" s="204"/>
    </row>
    <row r="180" spans="1:1">
      <c r="A180" s="204"/>
    </row>
    <row r="181" spans="1:1">
      <c r="A181" s="204"/>
    </row>
    <row r="182" spans="1:1">
      <c r="A182" s="204"/>
    </row>
    <row r="183" spans="1:1">
      <c r="A183" s="204"/>
    </row>
    <row r="184" spans="1:1">
      <c r="A184" s="204"/>
    </row>
    <row r="185" spans="1:1">
      <c r="A185" s="204"/>
    </row>
    <row r="186" spans="1:1">
      <c r="A186" s="204"/>
    </row>
    <row r="187" spans="1:1">
      <c r="A187" s="204"/>
    </row>
    <row r="188" spans="1:1">
      <c r="A188" s="204"/>
    </row>
    <row r="189" spans="1:1">
      <c r="A189" s="204"/>
    </row>
    <row r="190" spans="1:1">
      <c r="A190" s="204"/>
    </row>
    <row r="191" spans="1:1">
      <c r="A191" s="204"/>
    </row>
    <row r="192" spans="1:1">
      <c r="A192" s="204"/>
    </row>
    <row r="193" spans="1:1">
      <c r="A193" s="204"/>
    </row>
    <row r="194" spans="1:1">
      <c r="A194" s="204"/>
    </row>
    <row r="195" spans="1:1">
      <c r="A195" s="204"/>
    </row>
    <row r="196" spans="1:1">
      <c r="A196" s="204"/>
    </row>
    <row r="197" spans="1:1">
      <c r="A197" s="204"/>
    </row>
    <row r="198" spans="1:1">
      <c r="A198" s="204"/>
    </row>
    <row r="199" spans="1:1">
      <c r="A199" s="204"/>
    </row>
    <row r="200" spans="1:1">
      <c r="A200" s="204"/>
    </row>
    <row r="201" spans="1:1">
      <c r="A201" s="204"/>
    </row>
    <row r="202" spans="1:1">
      <c r="A202" s="204"/>
    </row>
    <row r="203" spans="1:1">
      <c r="A203" s="204"/>
    </row>
    <row r="204" spans="1:1">
      <c r="A204" s="204"/>
    </row>
    <row r="205" spans="1:1">
      <c r="A205" s="204"/>
    </row>
    <row r="206" spans="1:1">
      <c r="A206" s="204"/>
    </row>
    <row r="207" spans="1:1">
      <c r="A207" s="204"/>
    </row>
    <row r="208" spans="1:1">
      <c r="A208" s="204"/>
    </row>
    <row r="209" spans="1:1">
      <c r="A209" s="204"/>
    </row>
    <row r="210" spans="1:1">
      <c r="A210" s="204"/>
    </row>
    <row r="211" spans="1:1">
      <c r="A211" s="204"/>
    </row>
    <row r="212" spans="1:1">
      <c r="A212" s="204"/>
    </row>
    <row r="213" spans="1:1">
      <c r="A213" s="204"/>
    </row>
    <row r="214" spans="1:1">
      <c r="A214" s="204"/>
    </row>
    <row r="215" spans="1:1">
      <c r="A215" s="204"/>
    </row>
    <row r="216" spans="1:1">
      <c r="A216" s="204"/>
    </row>
    <row r="217" spans="1:1">
      <c r="A217" s="204"/>
    </row>
    <row r="218" spans="1:1">
      <c r="A218" s="204"/>
    </row>
    <row r="219" spans="1:1">
      <c r="A219" s="204"/>
    </row>
    <row r="220" spans="1:1">
      <c r="A220" s="204"/>
    </row>
    <row r="221" spans="1:1">
      <c r="A221" s="204"/>
    </row>
    <row r="222" spans="1:1">
      <c r="A222" s="204"/>
    </row>
    <row r="223" spans="1:1">
      <c r="A223" s="204"/>
    </row>
    <row r="224" spans="1:1">
      <c r="A224" s="204"/>
    </row>
    <row r="225" spans="1:1">
      <c r="A225" s="204"/>
    </row>
    <row r="226" spans="1:1">
      <c r="A226" s="204"/>
    </row>
    <row r="227" spans="1:1">
      <c r="A227" s="204"/>
    </row>
    <row r="228" spans="1:1">
      <c r="A228" s="204"/>
    </row>
    <row r="229" spans="1:1">
      <c r="A229" s="204"/>
    </row>
    <row r="230" spans="1:1">
      <c r="A230" s="204"/>
    </row>
    <row r="231" spans="1:1">
      <c r="A231" s="204"/>
    </row>
    <row r="232" spans="1:1">
      <c r="A232" s="204"/>
    </row>
    <row r="233" spans="1:1">
      <c r="A233" s="204"/>
    </row>
    <row r="234" spans="1:1">
      <c r="A234" s="204"/>
    </row>
    <row r="235" spans="1:1">
      <c r="A235" s="204"/>
    </row>
    <row r="236" spans="1:1">
      <c r="A236" s="204"/>
    </row>
    <row r="237" spans="1:1">
      <c r="A237" s="204"/>
    </row>
    <row r="238" spans="1:1">
      <c r="A238" s="204"/>
    </row>
    <row r="239" spans="1:1">
      <c r="A239" s="204"/>
    </row>
    <row r="240" spans="1:1">
      <c r="A240" s="204"/>
    </row>
    <row r="241" spans="1:1">
      <c r="A241" s="204"/>
    </row>
    <row r="242" spans="1:1">
      <c r="A242" s="204"/>
    </row>
    <row r="243" spans="1:1">
      <c r="A243" s="204"/>
    </row>
    <row r="244" spans="1:1">
      <c r="A244" s="204"/>
    </row>
    <row r="245" spans="1:1">
      <c r="A245" s="204"/>
    </row>
    <row r="246" spans="1:1">
      <c r="A246" s="204"/>
    </row>
    <row r="247" spans="1:1">
      <c r="A247" s="204"/>
    </row>
    <row r="248" spans="1:1">
      <c r="A248" s="204"/>
    </row>
    <row r="249" spans="1:1">
      <c r="A249" s="204"/>
    </row>
    <row r="250" spans="1:1">
      <c r="A250" s="204"/>
    </row>
    <row r="251" spans="1:1">
      <c r="A251" s="204"/>
    </row>
    <row r="252" spans="1:1">
      <c r="A252" s="204"/>
    </row>
    <row r="253" spans="1:1">
      <c r="A253" s="204"/>
    </row>
    <row r="254" spans="1:1">
      <c r="A254" s="204"/>
    </row>
    <row r="255" spans="1:1">
      <c r="A255" s="204"/>
    </row>
    <row r="256" spans="1:1">
      <c r="A256" s="204"/>
    </row>
    <row r="257" spans="1:1">
      <c r="A257" s="204"/>
    </row>
    <row r="258" spans="1:1">
      <c r="A258" s="204"/>
    </row>
    <row r="259" spans="1:1">
      <c r="A259" s="204"/>
    </row>
  </sheetData>
  <sheetProtection algorithmName="SHA-512" hashValue="B7HfJw/rU8NLqsiYuU0yYBfl12Fuz4ZC7iBK8fasS8JOYhhguJMoyyUBoe1zIWwxNBa3fR9yQOdlufd00ZxwVw==" saltValue="8km4Ox3q5fJtGdqZBO+rvw==" spinCount="100000" sheet="1" objects="1" scenarios="1" selectLockedCells="1" selectUnlockedCells="1"/>
  <mergeCells count="5">
    <mergeCell ref="B38:D38"/>
    <mergeCell ref="B39:D39"/>
    <mergeCell ref="F38:G38"/>
    <mergeCell ref="F39:G39"/>
    <mergeCell ref="A2:G2"/>
  </mergeCells>
  <printOptions horizontalCentered="1"/>
  <pageMargins left="0.59055118110236227" right="0.59055118110236227" top="0.78740157480314965" bottom="0.59055118110236227" header="0" footer="0"/>
  <pageSetup paperSize="9" scale="7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24</vt:i4>
      </vt:variant>
    </vt:vector>
  </HeadingPairs>
  <TitlesOfParts>
    <vt:vector size="39" baseType="lpstr">
      <vt:lpstr>Осн. фін. пок.</vt:lpstr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ІІІ. Рух грош. коштів</vt:lpstr>
      <vt:lpstr>Розшифровка до Руху</vt:lpstr>
      <vt:lpstr>IV. Кап. інвестиції</vt:lpstr>
      <vt:lpstr>Розшифровка до капівидатків</vt:lpstr>
      <vt:lpstr> V. Коефіцієнти</vt:lpstr>
      <vt:lpstr>6.1. Інша інфо_1</vt:lpstr>
      <vt:lpstr>6.2. Інша інфо_2</vt:lpstr>
      <vt:lpstr>VII Статутн. капіт</vt:lpstr>
      <vt:lpstr>Розшифровка до Статутного</vt:lpstr>
      <vt:lpstr>Аналіз 2023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капівидатків'!Заголовки_для_печати</vt:lpstr>
      <vt:lpstr>'Розшифровка до Руху'!Заголовки_для_печати</vt:lpstr>
      <vt:lpstr>'Розшифровка з розр з бюджет'!Заголовки_для_печати</vt:lpstr>
      <vt:lpstr>'Розшифровка фінрезультати'!Заголовки_для_печати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'Аналіз 2023'!Область_печати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капівидатків'!Область_печати</vt:lpstr>
      <vt:lpstr>'Розшифровка до Руху'!Область_печати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2024-03-19T12:53:23Z</cp:lastPrinted>
  <dcterms:created xsi:type="dcterms:W3CDTF">2003-03-13T16:00:22Z</dcterms:created>
  <dcterms:modified xsi:type="dcterms:W3CDTF">2026-01-22T12:27:21Z</dcterms:modified>
</cp:coreProperties>
</file>